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328" codeName="{316AF4FF-6532-DD95-964C-923D217D005E}"/>
  <workbookPr codeName="ThisWorkbook" hidePivotFieldList="1"/>
  <mc:AlternateContent xmlns:mc="http://schemas.openxmlformats.org/markup-compatibility/2006">
    <mc:Choice Requires="x15">
      <x15ac:absPath xmlns:x15ac="http://schemas.microsoft.com/office/spreadsheetml/2010/11/ac" url="D:\Libya\Detention center\DC Profiles_LAT_LONG\"/>
    </mc:Choice>
  </mc:AlternateContent>
  <xr:revisionPtr revIDLastSave="0" documentId="13_ncr:1_{356F2D73-86F4-4510-B2F9-E0D397A65427}" xr6:coauthVersionLast="45" xr6:coauthVersionMax="45" xr10:uidLastSave="{00000000-0000-0000-0000-000000000000}"/>
  <bookViews>
    <workbookView xWindow="-110" yWindow="-110" windowWidth="19420" windowHeight="10420" tabRatio="687" xr2:uid="{00000000-000D-0000-FFFF-FFFF00000000}"/>
  </bookViews>
  <sheets>
    <sheet name="Detention Profiles" sheetId="14" r:id="rId1"/>
    <sheet name="DC Full Dataset" sheetId="27" r:id="rId2"/>
    <sheet name="DC Map" sheetId="30" r:id="rId3"/>
    <sheet name="Terms &amp; Definitions" sheetId="37" r:id="rId4"/>
    <sheet name="DC Methodology" sheetId="32" r:id="rId5"/>
    <sheet name="Enumerator Guideline" sheetId="34" state="hidden" r:id="rId6"/>
    <sheet name="DC Assessment Form" sheetId="36" r:id="rId7"/>
    <sheet name="DC Location Info" sheetId="28" state="hidden" r:id="rId8"/>
    <sheet name="Sheet2" sheetId="45" state="hidden" r:id="rId9"/>
    <sheet name="index map" sheetId="39" state="hidden" r:id="rId10"/>
    <sheet name="DC" sheetId="43" state="hidden" r:id="rId11"/>
  </sheets>
  <definedNames>
    <definedName name="_xlnm._FilterDatabase" localSheetId="10" hidden="1">DC!$A$1:$F$56</definedName>
    <definedName name="_xlnm._FilterDatabase" localSheetId="1" hidden="1">'DC Full Dataset'!$A$1:$BV$17</definedName>
    <definedName name="_xlnm._FilterDatabase" localSheetId="7" hidden="1">'DC Location Info'!$A$1:$P$57</definedName>
    <definedName name="_xlnm._FilterDatabase" localSheetId="8" hidden="1">Sheet2!$A$1:$H$28</definedName>
    <definedName name="DCmaps">INDEX('index map'!$B$2:$B$33,MATCH('Detention Profiles'!$C$4:$I$5,'index map'!$A$2:$A$33,0))</definedName>
    <definedName name="maps">'index map'!$B$2</definedName>
    <definedName name="picAbusliem">#REF!</definedName>
    <definedName name="picAlkhums">#REF!</definedName>
    <definedName name="picAlKufra">#REF!</definedName>
    <definedName name="picAzzawyaAbuissa">#REF!</definedName>
    <definedName name="picBenghazialWafiah">#REF!</definedName>
    <definedName name="picGharyanAlHamra">#REF!</definedName>
    <definedName name="picMitiga">#REF!</definedName>
    <definedName name="picQasrBinGhasheer">#REF!</definedName>
    <definedName name="picSabrathamelita">#REF!</definedName>
    <definedName name="picSalahEdeen">#REF!</definedName>
    <definedName name="picShahhat">#REF!</definedName>
    <definedName name="picSurmanmen">#REF!</definedName>
    <definedName name="picSurmanwomen">#REF!</definedName>
    <definedName name="picTajoura">#REF!</definedName>
    <definedName name="picTobruk">#REF!</definedName>
    <definedName name="picToukra">#REF!</definedName>
    <definedName name="picTrigalMatar">#REF!</definedName>
    <definedName name="picTrigAlSeka">#REF!</definedName>
    <definedName name="picTrigalShook">#REF!</definedName>
    <definedName name="picZwara">#REF!</definedName>
    <definedName name="_xlnm.Print_Area" localSheetId="0">'Detention Profiles'!$A$1:$L$69</definedName>
    <definedName name="ShowMyPic">INDIRECT("pic"&amp;#REF!)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5" i="14" l="1"/>
  <c r="J65" i="14"/>
  <c r="I65" i="14"/>
  <c r="E65" i="14"/>
  <c r="D65" i="14"/>
  <c r="C65" i="14"/>
  <c r="L64" i="14"/>
  <c r="J64" i="14"/>
  <c r="I64" i="14"/>
  <c r="E64" i="14"/>
  <c r="D64" i="14"/>
  <c r="C64" i="14"/>
  <c r="D61" i="14"/>
  <c r="L60" i="14"/>
  <c r="D60" i="14"/>
  <c r="L59" i="14"/>
  <c r="D59" i="14"/>
  <c r="L57" i="14"/>
  <c r="D57" i="14"/>
  <c r="L56" i="14"/>
  <c r="D56" i="14"/>
  <c r="L54" i="14"/>
  <c r="D54" i="14"/>
  <c r="L53" i="14"/>
  <c r="D53" i="14"/>
  <c r="L52" i="14"/>
  <c r="D52" i="14"/>
  <c r="D50" i="14"/>
  <c r="L49" i="14"/>
  <c r="D49" i="14"/>
  <c r="L48" i="14"/>
  <c r="D48" i="14"/>
  <c r="L46" i="14"/>
  <c r="D46" i="14"/>
  <c r="L45" i="14"/>
  <c r="D45" i="14"/>
  <c r="L44" i="14"/>
  <c r="D44" i="14"/>
  <c r="L42" i="14"/>
  <c r="D42" i="14"/>
  <c r="L41" i="14"/>
  <c r="D41" i="14"/>
  <c r="L40" i="14"/>
  <c r="D40" i="14"/>
  <c r="L39" i="14"/>
  <c r="D39" i="14"/>
  <c r="L38" i="14"/>
  <c r="D38" i="14"/>
  <c r="L37" i="14"/>
  <c r="D37" i="14"/>
  <c r="K34" i="14"/>
  <c r="J34" i="14"/>
  <c r="I34" i="14"/>
  <c r="H34" i="14"/>
  <c r="G34" i="14"/>
  <c r="D34" i="14"/>
  <c r="L33" i="14"/>
  <c r="K33" i="14"/>
  <c r="J33" i="14"/>
  <c r="I33" i="14"/>
  <c r="H33" i="14"/>
  <c r="G33" i="14"/>
  <c r="D33" i="14"/>
  <c r="D32" i="14"/>
  <c r="J30" i="14"/>
  <c r="I30" i="14"/>
  <c r="H30" i="14"/>
  <c r="G30" i="14"/>
  <c r="D30" i="14"/>
  <c r="J29" i="14"/>
  <c r="I29" i="14"/>
  <c r="H29" i="14"/>
  <c r="G29" i="14"/>
  <c r="D29" i="14"/>
  <c r="J27" i="14"/>
  <c r="J26" i="14"/>
  <c r="D26" i="14"/>
  <c r="J20" i="14"/>
  <c r="J19" i="14"/>
  <c r="J18" i="14"/>
  <c r="I8" i="14"/>
</calcChain>
</file>

<file path=xl/sharedStrings.xml><?xml version="1.0" encoding="utf-8"?>
<sst xmlns="http://schemas.openxmlformats.org/spreadsheetml/2006/main" count="1976" uniqueCount="599">
  <si>
    <t>Latitude</t>
  </si>
  <si>
    <t>Diarrhea</t>
  </si>
  <si>
    <t>Measles</t>
  </si>
  <si>
    <t>NGO</t>
  </si>
  <si>
    <t>&gt;60 years</t>
  </si>
  <si>
    <t>Total</t>
  </si>
  <si>
    <t>Male</t>
  </si>
  <si>
    <t>Female</t>
  </si>
  <si>
    <t>HEALTH</t>
  </si>
  <si>
    <t>WASH</t>
  </si>
  <si>
    <t>FOOD</t>
  </si>
  <si>
    <t>PROTECTION</t>
  </si>
  <si>
    <t>None</t>
  </si>
  <si>
    <t>Few</t>
  </si>
  <si>
    <t>Who did you collect the information for this assessment from?</t>
  </si>
  <si>
    <t>Do migrants have access to the internet?</t>
  </si>
  <si>
    <t>Do migrants have access to television?</t>
  </si>
  <si>
    <t>Do migrants have access to printed media?</t>
  </si>
  <si>
    <t>Are migrants able to make international calls?</t>
  </si>
  <si>
    <t>Do migrants have access to mobile phones?</t>
  </si>
  <si>
    <t>How frequent are power cuts?</t>
  </si>
  <si>
    <t>Is the ventilation system working in the center?</t>
  </si>
  <si>
    <t>How much electrical and functioning ligthing is at the center?</t>
  </si>
  <si>
    <t>How much time do migrants spend outdoors during the day?</t>
  </si>
  <si>
    <t>Is family-tracing available to migrants?</t>
  </si>
  <si>
    <t>Are psychosocial support services available?</t>
  </si>
  <si>
    <t>Do the majority of detainees have passports, identification card or other documents?</t>
  </si>
  <si>
    <t>Do migrants have access to legal services?</t>
  </si>
  <si>
    <t>Is there a private space where the detainees can talk to officials from international organizations / NGO?</t>
  </si>
  <si>
    <t>Who are the food distributions supported by?</t>
  </si>
  <si>
    <t xml:space="preserve">How often is food supplied  </t>
  </si>
  <si>
    <t>Does the DC provide daily food?</t>
  </si>
  <si>
    <t>Is there laundry facilities?</t>
  </si>
  <si>
    <t xml:space="preserve">Are buckets available at site? </t>
  </si>
  <si>
    <t>Are sanitary hygiene kits available?</t>
  </si>
  <si>
    <t>Are male and female separated bathing areas available?</t>
  </si>
  <si>
    <t xml:space="preserve">Are male and female separated latrines available? </t>
  </si>
  <si>
    <t>Are latrines functioning?</t>
  </si>
  <si>
    <t>Do migrants have regular access to drinking water?</t>
  </si>
  <si>
    <t xml:space="preserve">If yes, where did the pregnant ladies give birth? </t>
  </si>
  <si>
    <t xml:space="preserve">Number of births in the past 30 days? </t>
  </si>
  <si>
    <t>If MANY what is the primary reported illness?</t>
  </si>
  <si>
    <t xml:space="preserve">Did adults fall ill during the last 30 days </t>
  </si>
  <si>
    <t xml:space="preserve">Did children fall ill during the last 30 days </t>
  </si>
  <si>
    <t>Is supplementary feeding available for young children?</t>
  </si>
  <si>
    <t xml:space="preserve">Is supplementary feeding available for pregnant / lactating mothers? </t>
  </si>
  <si>
    <t>How often are medicines available in the center?</t>
  </si>
  <si>
    <t>What happens when a detainee is seriously ill or injured?</t>
  </si>
  <si>
    <t>Do detainees undergo health examination upon entry to facility?</t>
  </si>
  <si>
    <t>Is there a health clinic in the center?</t>
  </si>
  <si>
    <t>How often are health services available</t>
  </si>
  <si>
    <t>Are health services available at cente</t>
  </si>
  <si>
    <t>Number of pregnant women</t>
  </si>
  <si>
    <t>Number of breastfeeding women</t>
  </si>
  <si>
    <t>Number of individuals from remaining nationalities</t>
  </si>
  <si>
    <t>Number of detained from the fifth most present nationality</t>
  </si>
  <si>
    <t>Fifth most present nationality in Detention Center</t>
  </si>
  <si>
    <t>Number of detained from the  fourth most present nationality</t>
  </si>
  <si>
    <t>Fourth most present nationality in Detention Center</t>
  </si>
  <si>
    <t>Number of detained from the third most present nationality</t>
  </si>
  <si>
    <t>Third most present nationality in Detention Center</t>
  </si>
  <si>
    <t>Number of detained from the second most present nationality</t>
  </si>
  <si>
    <t>Second most present nationality in Detention Center</t>
  </si>
  <si>
    <t>Number of detained from the most present nationality</t>
  </si>
  <si>
    <t>Nationality most present in Detention Center</t>
  </si>
  <si>
    <t>Number of female over 60</t>
  </si>
  <si>
    <t>Number of female between 19-59</t>
  </si>
  <si>
    <t>Number female less 18 years of age</t>
  </si>
  <si>
    <t>Number of male over 60</t>
  </si>
  <si>
    <t>Number of male between 19-59</t>
  </si>
  <si>
    <t>Number male less 18 years of age</t>
  </si>
  <si>
    <t>Are children &amp; adults separate</t>
  </si>
  <si>
    <t>Are women &amp; men separate</t>
  </si>
  <si>
    <t>Number of migrants on day of assessment</t>
  </si>
  <si>
    <t>Functioning registration system</t>
  </si>
  <si>
    <t>Number working staff</t>
  </si>
  <si>
    <t>Date of Assesssment</t>
  </si>
  <si>
    <t>Muhalla</t>
  </si>
  <si>
    <t>Baladiya</t>
  </si>
  <si>
    <t>Mantika</t>
  </si>
  <si>
    <t>Official Capacity</t>
  </si>
  <si>
    <t>0-18 years</t>
  </si>
  <si>
    <t>19-59 years</t>
  </si>
  <si>
    <t>Number of Staff</t>
  </si>
  <si>
    <t>Number of Migrants on Day of Assessment</t>
  </si>
  <si>
    <t>Are women and men kept separate?</t>
  </si>
  <si>
    <t>Are adults and children kept separate?</t>
  </si>
  <si>
    <t>Registration system in place?</t>
  </si>
  <si>
    <t>VULNERABLE POPULATIONS</t>
  </si>
  <si>
    <t>Number of unaccompanied minors</t>
  </si>
  <si>
    <t>Nationality 1</t>
  </si>
  <si>
    <t>Nationality 2</t>
  </si>
  <si>
    <t>Nationality 3</t>
  </si>
  <si>
    <t>Nationality 4</t>
  </si>
  <si>
    <t># Migrants</t>
  </si>
  <si>
    <t>Nationality</t>
  </si>
  <si>
    <t>Health services available in centre?</t>
  </si>
  <si>
    <t>How often are health services available?</t>
  </si>
  <si>
    <t xml:space="preserve">Did children fall ill during the last 30 days? </t>
  </si>
  <si>
    <t>If many, primary reported illness:</t>
  </si>
  <si>
    <t>Did adults fall ill during the last 30 days?</t>
  </si>
  <si>
    <t>Number of births in last 30 days</t>
  </si>
  <si>
    <t>Location where births took place</t>
  </si>
  <si>
    <t>Regular access to drinking water?</t>
  </si>
  <si>
    <t>Separate male/female latrines</t>
  </si>
  <si>
    <t>Separate male/female bathing areas</t>
  </si>
  <si>
    <t>Availability of sanitary hygiene kits</t>
  </si>
  <si>
    <t>Availability of buckets</t>
  </si>
  <si>
    <t>Availability of laundry facilities</t>
  </si>
  <si>
    <t>KI 1</t>
  </si>
  <si>
    <t>KI 2</t>
  </si>
  <si>
    <t>INFORMATION SOURCES</t>
  </si>
  <si>
    <t>KI 3</t>
  </si>
  <si>
    <t>KI 4</t>
  </si>
  <si>
    <t>Food provided daily?</t>
  </si>
  <si>
    <t>Supplementary feeding for pregnant / lactating mothers</t>
  </si>
  <si>
    <t>Supplementary feeding for young children</t>
  </si>
  <si>
    <t>Availability of medicine in centre</t>
  </si>
  <si>
    <t>Is there a health clinic in the centre?</t>
  </si>
  <si>
    <t>Health examination upon entry of detainee</t>
  </si>
  <si>
    <t>Procedure for seriously ill or injured detainees</t>
  </si>
  <si>
    <t>Frequency of food supply</t>
  </si>
  <si>
    <t>Food distribution supported by</t>
  </si>
  <si>
    <t>Private space for detainees to meet with international organizations</t>
  </si>
  <si>
    <t>Migrants can access legal services</t>
  </si>
  <si>
    <t>Majority of migrants have documentation (passport/ID/etc.)</t>
  </si>
  <si>
    <t>Availability of psychosocial services</t>
  </si>
  <si>
    <t>Availability of family tracing services</t>
  </si>
  <si>
    <t>Access to outdoor spaces</t>
  </si>
  <si>
    <t>SITE FACILITY INFORMATION</t>
  </si>
  <si>
    <t>Presence of electrical and functioning lighting</t>
  </si>
  <si>
    <t>Frequency of power cuts</t>
  </si>
  <si>
    <t>ACCESS TO INFORMATION</t>
  </si>
  <si>
    <t>Migrants have access to mobile phones</t>
  </si>
  <si>
    <t>Migrants are able to make international calls</t>
  </si>
  <si>
    <t>Migrants have access to printed media</t>
  </si>
  <si>
    <t>Migrants have access to television</t>
  </si>
  <si>
    <t>Migrants have access to internet</t>
  </si>
  <si>
    <t>19-59 total</t>
  </si>
  <si>
    <t>60+ total</t>
  </si>
  <si>
    <t>Functionality of ventilation system in centre</t>
  </si>
  <si>
    <t>DETENTION CENTER INFORMATION</t>
  </si>
  <si>
    <t>SECTORIAL DATA</t>
  </si>
  <si>
    <t>DEMOGRAPHICS &amp; SHELTER</t>
  </si>
  <si>
    <t>Remaining Nationalities</t>
  </si>
  <si>
    <t>Detention Center location</t>
  </si>
  <si>
    <t>MAIN NATIONALITIES PRESENT IN CENTRE</t>
  </si>
  <si>
    <t xml:space="preserve">Detention centres EN </t>
  </si>
  <si>
    <t>Detention centres AR</t>
  </si>
  <si>
    <t>Geodivision</t>
  </si>
  <si>
    <t>Abusliem</t>
  </si>
  <si>
    <t>ابو سليم</t>
  </si>
  <si>
    <t>Tripoli</t>
  </si>
  <si>
    <t>Aljufra (Hun)</t>
  </si>
  <si>
    <t>الجفرة</t>
  </si>
  <si>
    <t>Aljufra</t>
  </si>
  <si>
    <t>Alkhums</t>
  </si>
  <si>
    <t>الخمس</t>
  </si>
  <si>
    <t>Almargeb</t>
  </si>
  <si>
    <t>الكفرة الجوف</t>
  </si>
  <si>
    <t>Alkufra</t>
  </si>
  <si>
    <t>Azzawya Abu Issa</t>
  </si>
  <si>
    <t>ابو عيسى</t>
  </si>
  <si>
    <t>Azzawya</t>
  </si>
  <si>
    <t>Azzawya Shuhada' Al Nasr</t>
  </si>
  <si>
    <t>شهداء النصر</t>
  </si>
  <si>
    <t>Benghazi Al Kufiyah</t>
  </si>
  <si>
    <t>بنغازي الكويفية</t>
  </si>
  <si>
    <t>Benghazi</t>
  </si>
  <si>
    <t>Ejdabia</t>
  </si>
  <si>
    <t>اجدابيا</t>
  </si>
  <si>
    <t>غريان الجمراء</t>
  </si>
  <si>
    <t>Ghiryan</t>
  </si>
  <si>
    <t>Al Jabal Al Gharbi</t>
  </si>
  <si>
    <t>Investigation Unit Ras Hassan</t>
  </si>
  <si>
    <t>راس حسن</t>
  </si>
  <si>
    <t>Jaghbub</t>
  </si>
  <si>
    <t>الجغبوب</t>
  </si>
  <si>
    <t>Tobruk</t>
  </si>
  <si>
    <t>Janzour</t>
  </si>
  <si>
    <t>جنزور</t>
  </si>
  <si>
    <t>Aljfara</t>
  </si>
  <si>
    <t xml:space="preserve">Misrata Al Jawiya DC </t>
  </si>
  <si>
    <t>مصراتة الجوية</t>
  </si>
  <si>
    <t>Misrata</t>
  </si>
  <si>
    <t>Misrata Kararim</t>
  </si>
  <si>
    <t>مصراتة الكراريم</t>
  </si>
  <si>
    <t>Qasr Bin Ghasheer</t>
  </si>
  <si>
    <t>قصر بن غشير</t>
  </si>
  <si>
    <t>صبراتة</t>
  </si>
  <si>
    <t>Sabratha</t>
  </si>
  <si>
    <t>Zwara</t>
  </si>
  <si>
    <t>Salah Aldin</t>
  </si>
  <si>
    <t>صلاح الدين</t>
  </si>
  <si>
    <t>Shahhat</t>
  </si>
  <si>
    <t>شحات</t>
  </si>
  <si>
    <t>Al Jabal Al Akhdar</t>
  </si>
  <si>
    <t>صرمان 1 رجال</t>
  </si>
  <si>
    <t>Surman</t>
  </si>
  <si>
    <t>طبرق</t>
  </si>
  <si>
    <t>Toukra</t>
  </si>
  <si>
    <t>توكرة</t>
  </si>
  <si>
    <t>Trig Al Matar</t>
  </si>
  <si>
    <t>طريق المطار</t>
  </si>
  <si>
    <t>Trig al Seka</t>
  </si>
  <si>
    <t>طريق السكة</t>
  </si>
  <si>
    <t>طريق الشوك</t>
  </si>
  <si>
    <t>Ain Zara</t>
  </si>
  <si>
    <t>Zliten</t>
  </si>
  <si>
    <t>زليتن</t>
  </si>
  <si>
    <t>عين زارة</t>
  </si>
  <si>
    <t>Al-Guweia</t>
  </si>
  <si>
    <t>القرة بولي</t>
  </si>
  <si>
    <t>Garabolli</t>
  </si>
  <si>
    <t>Brak Shati</t>
  </si>
  <si>
    <t>براك الشاطئ</t>
  </si>
  <si>
    <t>Brak</t>
  </si>
  <si>
    <t>Wadi Ashshati</t>
  </si>
  <si>
    <t>Ghat </t>
  </si>
  <si>
    <t>غات</t>
  </si>
  <si>
    <t>Ghat</t>
  </si>
  <si>
    <t>Ghiryan Aburshada</t>
  </si>
  <si>
    <t>غريان ابو رشادة</t>
  </si>
  <si>
    <t>Sebha (Mahdia)</t>
  </si>
  <si>
    <t>سبها المهدية</t>
  </si>
  <si>
    <t>Sebha</t>
  </si>
  <si>
    <t>Tarhuna, Souk Al Ahad</t>
  </si>
  <si>
    <t>ترهونة سوق الاحد</t>
  </si>
  <si>
    <t>Tarhuna</t>
  </si>
  <si>
    <t>Al Bayda 1</t>
  </si>
  <si>
    <t>البيضاء 1</t>
  </si>
  <si>
    <t>Albayda</t>
  </si>
  <si>
    <t>Al Bayda 2</t>
  </si>
  <si>
    <t>البيضاء 2</t>
  </si>
  <si>
    <t>Al Serraj</t>
  </si>
  <si>
    <t>السراج</t>
  </si>
  <si>
    <t>Azzintan</t>
  </si>
  <si>
    <t>Al Zintan</t>
  </si>
  <si>
    <t>الزنتان</t>
  </si>
  <si>
    <t>Alabyar</t>
  </si>
  <si>
    <t>الابيار</t>
  </si>
  <si>
    <t>Al-Fallah</t>
  </si>
  <si>
    <t>الفلاح</t>
  </si>
  <si>
    <t>Algatroun</t>
  </si>
  <si>
    <t>القطرون</t>
  </si>
  <si>
    <t>Murzuq</t>
  </si>
  <si>
    <t>Almarj</t>
  </si>
  <si>
    <t>المرج</t>
  </si>
  <si>
    <t>Alqubba</t>
  </si>
  <si>
    <t>القبة</t>
  </si>
  <si>
    <t>Derna</t>
  </si>
  <si>
    <t>Anjila</t>
  </si>
  <si>
    <t>انجيلة</t>
  </si>
  <si>
    <t>Janoub Azzawya</t>
  </si>
  <si>
    <t>Benghazi Al Wafiah</t>
  </si>
  <si>
    <t>بنغازي اللوفية</t>
  </si>
  <si>
    <t>Daraj</t>
  </si>
  <si>
    <t>درج</t>
  </si>
  <si>
    <t>Nalut</t>
  </si>
  <si>
    <t>Gemienis</t>
  </si>
  <si>
    <t>قمينس</t>
  </si>
  <si>
    <t>Khalet al Furjan</t>
  </si>
  <si>
    <t>خلة الفرجان</t>
  </si>
  <si>
    <t>Sebha 2 Trig al Matar</t>
  </si>
  <si>
    <t>سبها طريق المطار</t>
  </si>
  <si>
    <t>صرمان 2 نساء</t>
  </si>
  <si>
    <t>Tajoura</t>
  </si>
  <si>
    <t>تاجوراء</t>
  </si>
  <si>
    <t>زوارة</t>
  </si>
  <si>
    <t xml:space="preserve">معيتيقة </t>
  </si>
  <si>
    <t>Ubari</t>
  </si>
  <si>
    <t>اوباري</t>
  </si>
  <si>
    <t>KI2</t>
  </si>
  <si>
    <t>KI3</t>
  </si>
  <si>
    <t>KI4</t>
  </si>
  <si>
    <t>Abu Salim al janubi</t>
  </si>
  <si>
    <t>West</t>
  </si>
  <si>
    <t>Bab Assalam</t>
  </si>
  <si>
    <t>Ain zara</t>
  </si>
  <si>
    <t>Al radmani</t>
  </si>
  <si>
    <t>East</t>
  </si>
  <si>
    <t>El Zawiyah El Kadima</t>
  </si>
  <si>
    <t>Labda</t>
  </si>
  <si>
    <t>Al Marj El Charquia</t>
  </si>
  <si>
    <t>Koba El Chamalia</t>
  </si>
  <si>
    <t>Sidi issa</t>
  </si>
  <si>
    <t>Sidi nasr</t>
  </si>
  <si>
    <t>Alkwyfiah</t>
  </si>
  <si>
    <t>Qira</t>
  </si>
  <si>
    <t>South</t>
  </si>
  <si>
    <t>Ezahf El Akhthar</t>
  </si>
  <si>
    <t>Al  Guweia</t>
  </si>
  <si>
    <t>Qaminis Echarquia</t>
  </si>
  <si>
    <t>Al kawassim</t>
  </si>
  <si>
    <t>Shahat Al Kadima</t>
  </si>
  <si>
    <t>Ashati</t>
  </si>
  <si>
    <t>Al hamidiyah</t>
  </si>
  <si>
    <t>Suk al ahad</t>
  </si>
  <si>
    <t>El Madina</t>
  </si>
  <si>
    <t>Alakoriah El markaz</t>
  </si>
  <si>
    <t>Al masira al kubra</t>
  </si>
  <si>
    <t>Shuhadaa Ashaatt</t>
  </si>
  <si>
    <t>Abu rkaya</t>
  </si>
  <si>
    <t>Al janubiyah</t>
  </si>
  <si>
    <r>
      <t xml:space="preserve">Number of migrants in detention: </t>
    </r>
    <r>
      <rPr>
        <sz val="11"/>
        <color rgb="FF000000"/>
        <rFont val="Calibri"/>
        <family val="2"/>
      </rPr>
      <t>The total number of migrants in detention on the day of assessment.</t>
    </r>
    <r>
      <rPr>
        <b/>
        <sz val="11"/>
        <color rgb="FF000000"/>
        <rFont val="Calibri"/>
        <family val="2"/>
      </rPr>
      <t xml:space="preserve"> </t>
    </r>
  </si>
  <si>
    <r>
      <t>Unaccompanied or separated minors:</t>
    </r>
    <r>
      <rPr>
        <sz val="11"/>
        <color rgb="FF000000"/>
        <rFont val="Calibri"/>
        <family val="2"/>
      </rPr>
      <t xml:space="preserve"> Children who have been separated from both parents and other relatives and are not being cared for by any adult, who, by law or custom, is responsible for doing so.</t>
    </r>
  </si>
  <si>
    <r>
      <t>Lactating women</t>
    </r>
    <r>
      <rPr>
        <sz val="11"/>
        <color rgb="FF000000"/>
        <rFont val="Calibri"/>
        <family val="2"/>
      </rPr>
      <t>: Number of women who are currently breastfeeding in the detention centre</t>
    </r>
  </si>
  <si>
    <r>
      <t>Health services include any of the following:</t>
    </r>
    <r>
      <rPr>
        <sz val="11"/>
        <color rgb="FF000000"/>
        <rFont val="Calibri"/>
        <family val="2"/>
      </rPr>
      <t xml:space="preserve"> Clinic on site, referral to hospital, vaccinations, provision of medicines to migrants when required, supplementary feeding to mothers or to young children.</t>
    </r>
  </si>
  <si>
    <r>
      <t>·</t>
    </r>
    <r>
      <rPr>
        <sz val="7"/>
        <color rgb="FF000000"/>
        <rFont val="Times New Roman"/>
        <family val="1"/>
      </rPr>
      <t xml:space="preserve">       </t>
    </r>
    <r>
      <rPr>
        <b/>
        <sz val="11"/>
        <color rgb="FF000000"/>
        <rFont val="Calibri"/>
        <family val="2"/>
      </rPr>
      <t xml:space="preserve">Regularly: </t>
    </r>
    <r>
      <rPr>
        <sz val="11"/>
        <color rgb="FF000000"/>
        <rFont val="Calibri"/>
        <family val="2"/>
      </rPr>
      <t>Available for most days of the week</t>
    </r>
  </si>
  <si>
    <r>
      <t>·</t>
    </r>
    <r>
      <rPr>
        <sz val="7"/>
        <color rgb="FF000000"/>
        <rFont val="Times New Roman"/>
        <family val="1"/>
      </rPr>
      <t xml:space="preserve">       </t>
    </r>
    <r>
      <rPr>
        <b/>
        <sz val="11"/>
        <color rgb="FF000000"/>
        <rFont val="Calibri"/>
        <family val="2"/>
      </rPr>
      <t xml:space="preserve">Irregularly: </t>
    </r>
    <r>
      <rPr>
        <sz val="11"/>
        <color rgb="FF000000"/>
        <rFont val="Calibri"/>
        <family val="2"/>
      </rPr>
      <t>Available for only some days of the week</t>
    </r>
  </si>
  <si>
    <r>
      <t>·</t>
    </r>
    <r>
      <rPr>
        <sz val="7"/>
        <color rgb="FF000000"/>
        <rFont val="Times New Roman"/>
        <family val="1"/>
      </rPr>
      <t xml:space="preserve">       </t>
    </r>
    <r>
      <rPr>
        <b/>
        <sz val="11"/>
        <color rgb="FF000000"/>
        <rFont val="Calibri"/>
        <family val="2"/>
      </rPr>
      <t xml:space="preserve">Not available: </t>
    </r>
    <r>
      <rPr>
        <sz val="11"/>
        <color rgb="FF000000"/>
        <rFont val="Calibri"/>
        <family val="2"/>
      </rPr>
      <t>There is no access to it</t>
    </r>
  </si>
  <si>
    <r>
      <t>Supplementary feeding:</t>
    </r>
    <r>
      <rPr>
        <sz val="11"/>
        <color rgb="FF000000"/>
        <rFont val="Calibri"/>
        <family val="2"/>
      </rPr>
      <t xml:space="preserve"> A planned additional food or nutrient that is added to the usual diet, often as a powder, formula, or tablet.</t>
    </r>
  </si>
  <si>
    <t>Populations Affected</t>
  </si>
  <si>
    <r>
      <t>·</t>
    </r>
    <r>
      <rPr>
        <sz val="7"/>
        <color rgb="FF000000"/>
        <rFont val="Times New Roman"/>
        <family val="1"/>
      </rPr>
      <t xml:space="preserve">       </t>
    </r>
    <r>
      <rPr>
        <b/>
        <sz val="11"/>
        <color rgb="FF000000"/>
        <rFont val="Calibri"/>
        <family val="2"/>
      </rPr>
      <t xml:space="preserve">Few:  </t>
    </r>
    <r>
      <rPr>
        <sz val="11"/>
        <color rgb="FF000000"/>
        <rFont val="Calibri"/>
        <family val="2"/>
      </rPr>
      <t>Less than 5% of the population</t>
    </r>
    <r>
      <rPr>
        <b/>
        <sz val="11"/>
        <color rgb="FF000000"/>
        <rFont val="Calibri"/>
        <family val="2"/>
      </rPr>
      <t xml:space="preserve"> </t>
    </r>
  </si>
  <si>
    <r>
      <t>·</t>
    </r>
    <r>
      <rPr>
        <sz val="7"/>
        <color rgb="FF000000"/>
        <rFont val="Times New Roman"/>
        <family val="1"/>
      </rPr>
      <t xml:space="preserve">       </t>
    </r>
    <r>
      <rPr>
        <b/>
        <sz val="11"/>
        <color rgb="FF000000"/>
        <rFont val="Calibri"/>
        <family val="2"/>
      </rPr>
      <t xml:space="preserve">Some: </t>
    </r>
    <r>
      <rPr>
        <sz val="11"/>
        <color rgb="FF000000"/>
        <rFont val="Calibri"/>
        <family val="2"/>
      </rPr>
      <t>Between 5 and 20% of the population</t>
    </r>
  </si>
  <si>
    <r>
      <t>·</t>
    </r>
    <r>
      <rPr>
        <sz val="7"/>
        <color rgb="FF000000"/>
        <rFont val="Times New Roman"/>
        <family val="1"/>
      </rPr>
      <t xml:space="preserve">       </t>
    </r>
    <r>
      <rPr>
        <b/>
        <sz val="11"/>
        <color rgb="FF000000"/>
        <rFont val="Calibri"/>
        <family val="2"/>
      </rPr>
      <t xml:space="preserve">A lot: </t>
    </r>
    <r>
      <rPr>
        <sz val="11"/>
        <color rgb="FF000000"/>
        <rFont val="Calibri"/>
        <family val="2"/>
      </rPr>
      <t>Over 20% of the population</t>
    </r>
  </si>
  <si>
    <r>
      <t>·</t>
    </r>
    <r>
      <rPr>
        <sz val="7"/>
        <color rgb="FF000000"/>
        <rFont val="Times New Roman"/>
        <family val="1"/>
      </rPr>
      <t xml:space="preserve">       </t>
    </r>
    <r>
      <rPr>
        <b/>
        <sz val="11"/>
        <color rgb="FF000000"/>
        <rFont val="Calibri"/>
        <family val="2"/>
      </rPr>
      <t xml:space="preserve">Malnutrition: </t>
    </r>
    <r>
      <rPr>
        <sz val="11"/>
        <color rgb="FF000000"/>
        <rFont val="Calibri"/>
        <family val="2"/>
      </rPr>
      <t>Condition that develops when the body does not get the right amount of the vitamins, minerals, and other nutrients it needs to maintain healthy tissues and organ function.</t>
    </r>
  </si>
  <si>
    <r>
      <t>·</t>
    </r>
    <r>
      <rPr>
        <sz val="7"/>
        <color rgb="FF000000"/>
        <rFont val="Times New Roman"/>
        <family val="1"/>
      </rPr>
      <t xml:space="preserve">       </t>
    </r>
    <r>
      <rPr>
        <b/>
        <sz val="11"/>
        <color rgb="FF000000"/>
        <rFont val="Calibri"/>
        <family val="2"/>
      </rPr>
      <t>Dehydration:</t>
    </r>
    <r>
      <rPr>
        <sz val="11"/>
        <color rgb="FF000000"/>
        <rFont val="Calibri"/>
        <family val="2"/>
      </rPr>
      <t xml:space="preserve"> a harmful reduction in the amount of water in the body.</t>
    </r>
  </si>
  <si>
    <r>
      <t>·</t>
    </r>
    <r>
      <rPr>
        <sz val="7"/>
        <color rgb="FF000000"/>
        <rFont val="Times New Roman"/>
        <family val="1"/>
      </rPr>
      <t xml:space="preserve">       </t>
    </r>
    <r>
      <rPr>
        <b/>
        <sz val="11"/>
        <color rgb="FF000000"/>
        <rFont val="Calibri"/>
        <family val="2"/>
      </rPr>
      <t xml:space="preserve">Regular availability of drinking water: </t>
    </r>
    <r>
      <rPr>
        <sz val="11"/>
        <color rgb="FF000000"/>
        <rFont val="Calibri"/>
        <family val="2"/>
      </rPr>
      <t>Water that is safe to drink is usually available with rarely any shortages.</t>
    </r>
  </si>
  <si>
    <r>
      <t>·</t>
    </r>
    <r>
      <rPr>
        <sz val="7"/>
        <color rgb="FF000000"/>
        <rFont val="Times New Roman"/>
        <family val="1"/>
      </rPr>
      <t xml:space="preserve">       </t>
    </r>
    <r>
      <rPr>
        <b/>
        <sz val="11"/>
        <color rgb="FF000000"/>
        <rFont val="Calibri"/>
        <family val="2"/>
      </rPr>
      <t xml:space="preserve">Functioning latrines: </t>
    </r>
    <r>
      <rPr>
        <sz val="11"/>
        <color rgb="FF000000"/>
        <rFont val="Calibri"/>
        <family val="2"/>
      </rPr>
      <t>Toilet or other human waste disposal facility that is connected to the sewage system in the centre and functioning within.</t>
    </r>
  </si>
  <si>
    <r>
      <t>·</t>
    </r>
    <r>
      <rPr>
        <sz val="7"/>
        <color rgb="FF000000"/>
        <rFont val="Times New Roman"/>
        <family val="1"/>
      </rPr>
      <t xml:space="preserve">       </t>
    </r>
    <r>
      <rPr>
        <b/>
        <sz val="11"/>
        <color rgb="FF000000"/>
        <rFont val="Calibri"/>
        <family val="2"/>
      </rPr>
      <t xml:space="preserve">Laundry facilities: </t>
    </r>
    <r>
      <rPr>
        <sz val="11"/>
        <color rgb="FF000000"/>
        <rFont val="Calibri"/>
        <family val="2"/>
      </rPr>
      <t>Machine and capability to wash clothing at temperatures of 60°C or higher.</t>
    </r>
  </si>
  <si>
    <r>
      <t xml:space="preserve">Provision of food in centre: </t>
    </r>
    <r>
      <rPr>
        <sz val="11"/>
        <color rgb="FF000000"/>
        <rFont val="Calibri"/>
        <family val="2"/>
      </rPr>
      <t>Centre provides at least one meal per day to each migrant present.</t>
    </r>
  </si>
  <si>
    <r>
      <t>Psychosocial services:</t>
    </r>
    <r>
      <rPr>
        <sz val="11"/>
        <color rgb="FF000000"/>
        <rFont val="Calibri"/>
        <family val="2"/>
      </rPr>
      <t xml:space="preserve"> Directed towards individuals who are not able to cope with the recent events or the new situation in which they live.</t>
    </r>
  </si>
  <si>
    <t xml:space="preserve">Availability of electricity and functional lighting: </t>
  </si>
  <si>
    <r>
      <t xml:space="preserve">Official Detention Centre capacity: </t>
    </r>
    <r>
      <rPr>
        <sz val="11"/>
        <color rgb="FF000000"/>
        <rFont val="Calibri"/>
        <family val="2"/>
      </rPr>
      <t>The maximum number of migrants the detention centre is able to contain.</t>
    </r>
  </si>
  <si>
    <r>
      <t xml:space="preserve">Number of staff in detention centre: </t>
    </r>
    <r>
      <rPr>
        <sz val="11"/>
        <color rgb="FF000000"/>
        <rFont val="Calibri"/>
        <family val="2"/>
      </rPr>
      <t>The total number of DCIM employees currently working in the detention centre.</t>
    </r>
  </si>
  <si>
    <t>Glossary of Terms</t>
  </si>
  <si>
    <r>
      <t xml:space="preserve">Registration system: </t>
    </r>
    <r>
      <rPr>
        <sz val="11"/>
        <color rgb="FF000000"/>
        <rFont val="Calibri"/>
        <family val="2"/>
      </rPr>
      <t>A system of gathering details from migrants when they enter the centre where the data is stored in a filing system or databse.</t>
    </r>
  </si>
  <si>
    <r>
      <t>Number of pregnant women:</t>
    </r>
    <r>
      <rPr>
        <sz val="11"/>
        <color rgb="FF000000"/>
        <rFont val="Calibri"/>
        <family val="2"/>
      </rPr>
      <t xml:space="preserve"> Number of women who are expecting a child currently in the detention centre.</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</si>
  <si>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Please select if KI does not have the answer available.</t>
    </r>
  </si>
  <si>
    <r>
      <t>·</t>
    </r>
    <r>
      <rPr>
        <sz val="7"/>
        <color rgb="FF000000"/>
        <rFont val="Times New Roman"/>
        <family val="1"/>
      </rPr>
      <t xml:space="preserve">       </t>
    </r>
    <r>
      <rPr>
        <b/>
        <sz val="11"/>
        <color rgb="FF000000"/>
        <rFont val="Calibri"/>
        <family val="2"/>
      </rPr>
      <t>Often:</t>
    </r>
    <r>
      <rPr>
        <sz val="11"/>
        <color rgb="FF000000"/>
        <rFont val="Calibri"/>
        <family val="2"/>
      </rPr>
      <t xml:space="preserve"> At least once a week</t>
    </r>
  </si>
  <si>
    <r>
      <t>·</t>
    </r>
    <r>
      <rPr>
        <sz val="7"/>
        <color rgb="FF000000"/>
        <rFont val="Times New Roman"/>
        <family val="1"/>
      </rPr>
      <t xml:space="preserve">       </t>
    </r>
    <r>
      <rPr>
        <b/>
        <sz val="11"/>
        <color rgb="FF000000"/>
        <rFont val="Calibri"/>
        <family val="2"/>
      </rPr>
      <t>Irregularly:</t>
    </r>
    <r>
      <rPr>
        <sz val="11"/>
        <color rgb="FF000000"/>
        <rFont val="Calibri"/>
        <family val="2"/>
      </rPr>
      <t xml:space="preserve"> Once every few weeks</t>
    </r>
  </si>
  <si>
    <t>Frequency of service provision</t>
  </si>
  <si>
    <t>Regularity of medicine availability</t>
  </si>
  <si>
    <r>
      <t>·</t>
    </r>
    <r>
      <rPr>
        <sz val="7"/>
        <color rgb="FF000000"/>
        <rFont val="Times New Roman"/>
        <family val="1"/>
      </rPr>
      <t xml:space="preserve">       </t>
    </r>
    <r>
      <rPr>
        <b/>
        <sz val="11"/>
        <color rgb="FF000000"/>
        <rFont val="Calibri"/>
        <family val="2"/>
      </rPr>
      <t xml:space="preserve">Sanitary hygiene kits: </t>
    </r>
    <r>
      <rPr>
        <sz val="11"/>
        <color rgb="FF000000"/>
        <rFont val="Calibri"/>
        <family val="2"/>
      </rPr>
      <t>Kits that may include some or more of the following: bucket, soap, sponge, toothbrush, toothpaste, towels, shampoo, and possibly sanitary napkins.</t>
    </r>
  </si>
  <si>
    <r>
      <t xml:space="preserve">Access to the internet: </t>
    </r>
    <r>
      <rPr>
        <sz val="11"/>
        <color rgb="FF000000"/>
        <rFont val="Calibri"/>
        <family val="2"/>
      </rPr>
      <t>Migrants are able to access</t>
    </r>
    <r>
      <rPr>
        <b/>
        <sz val="11"/>
        <color rgb="FF000000"/>
        <rFont val="Calibri"/>
        <family val="2"/>
      </rPr>
      <t xml:space="preserve"> </t>
    </r>
    <r>
      <rPr>
        <sz val="11"/>
        <color rgb="FF000000"/>
        <rFont val="Calibri"/>
        <family val="2"/>
      </rPr>
      <t>the internet either through a smart phone or computer on occasion.</t>
    </r>
  </si>
  <si>
    <r>
      <t xml:space="preserve">Family tracing: </t>
    </r>
    <r>
      <rPr>
        <sz val="11"/>
        <color rgb="FF000000"/>
        <rFont val="Calibri"/>
        <family val="2"/>
      </rPr>
      <t>Services to help migrants locate missing family members.</t>
    </r>
  </si>
  <si>
    <r>
      <t>Access to legal services</t>
    </r>
    <r>
      <rPr>
        <sz val="11"/>
        <color rgb="FF000000"/>
        <rFont val="Calibri"/>
        <family val="2"/>
      </rPr>
      <t>: Access to a lawyer for legal counsel, or to embassy in case of lost/missing documentation.</t>
    </r>
  </si>
  <si>
    <r>
      <t xml:space="preserve">Majority of detainees: </t>
    </r>
    <r>
      <rPr>
        <sz val="11"/>
        <color rgb="FF000000"/>
        <rFont val="Calibri"/>
        <family val="2"/>
      </rPr>
      <t>Over half of the detention centre population.</t>
    </r>
  </si>
  <si>
    <r>
      <t>·</t>
    </r>
    <r>
      <rPr>
        <sz val="7"/>
        <color rgb="FF000000"/>
        <rFont val="Times New Roman"/>
        <family val="1"/>
      </rPr>
      <t xml:space="preserve">       </t>
    </r>
    <r>
      <rPr>
        <b/>
        <sz val="11"/>
        <color rgb="FF000000"/>
        <rFont val="Calibri"/>
        <family val="2"/>
      </rPr>
      <t>A</t>
    </r>
    <r>
      <rPr>
        <sz val="11"/>
        <color rgb="FF000000"/>
        <rFont val="Calibri"/>
        <family val="2"/>
      </rPr>
      <t xml:space="preserve"> </t>
    </r>
    <r>
      <rPr>
        <b/>
        <sz val="11"/>
        <color rgb="FF000000"/>
        <rFont val="Calibri"/>
        <family val="2"/>
      </rPr>
      <t xml:space="preserve">lot: </t>
    </r>
    <r>
      <rPr>
        <sz val="11"/>
        <color rgb="FF000000"/>
        <rFont val="Calibri"/>
        <family val="2"/>
      </rPr>
      <t>All parts of the centre are well lit</t>
    </r>
    <r>
      <rPr>
        <b/>
        <sz val="11"/>
        <color rgb="FF000000"/>
        <rFont val="Calibri"/>
        <family val="2"/>
      </rPr>
      <t xml:space="preserve"> </t>
    </r>
    <r>
      <rPr>
        <sz val="11"/>
        <color rgb="FF000000"/>
        <rFont val="Calibri"/>
        <family val="2"/>
      </rPr>
      <t>most of the time.</t>
    </r>
  </si>
  <si>
    <r>
      <t>·</t>
    </r>
    <r>
      <rPr>
        <sz val="7"/>
        <color rgb="FF000000"/>
        <rFont val="Times New Roman"/>
        <family val="1"/>
      </rPr>
      <t xml:space="preserve">       </t>
    </r>
    <r>
      <rPr>
        <b/>
        <sz val="11"/>
        <color rgb="FF000000"/>
        <rFont val="Calibri"/>
        <family val="2"/>
      </rPr>
      <t xml:space="preserve">Some: </t>
    </r>
    <r>
      <rPr>
        <sz val="11"/>
        <color rgb="FF000000"/>
        <rFont val="Calibri"/>
        <family val="2"/>
      </rPr>
      <t>Some parts of the centre are lit some of the time.</t>
    </r>
  </si>
  <si>
    <r>
      <t>·</t>
    </r>
    <r>
      <rPr>
        <sz val="7"/>
        <color rgb="FF000000"/>
        <rFont val="Times New Roman"/>
        <family val="1"/>
      </rPr>
      <t xml:space="preserve">       </t>
    </r>
    <r>
      <rPr>
        <b/>
        <sz val="11"/>
        <color rgb="FF000000"/>
        <rFont val="Calibri"/>
        <family val="2"/>
      </rPr>
      <t xml:space="preserve">Limited: </t>
    </r>
    <r>
      <rPr>
        <sz val="11"/>
        <color rgb="FF000000"/>
        <rFont val="Calibri"/>
        <family val="2"/>
      </rPr>
      <t>Lighting is available in only a few parts of the centre or not very regularly.</t>
    </r>
  </si>
  <si>
    <r>
      <t>·</t>
    </r>
    <r>
      <rPr>
        <sz val="7"/>
        <color rgb="FF000000"/>
        <rFont val="Times New Roman"/>
        <family val="1"/>
      </rPr>
      <t xml:space="preserve">       </t>
    </r>
    <r>
      <rPr>
        <b/>
        <sz val="11"/>
        <color rgb="FF000000"/>
        <rFont val="Calibri"/>
        <family val="2"/>
      </rPr>
      <t>None:</t>
    </r>
    <r>
      <rPr>
        <sz val="11"/>
        <color rgb="FF000000"/>
        <rFont val="Calibri"/>
        <family val="2"/>
      </rPr>
      <t xml:space="preserve"> No electricity or electrical lighting are available in the centre most of the time.</t>
    </r>
  </si>
  <si>
    <r>
      <t>·</t>
    </r>
    <r>
      <rPr>
        <sz val="7"/>
        <color rgb="FF000000"/>
        <rFont val="Times New Roman"/>
        <family val="1"/>
      </rPr>
      <t xml:space="preserve">       </t>
    </r>
    <r>
      <rPr>
        <b/>
        <sz val="11"/>
        <color rgb="FF000000"/>
        <rFont val="Calibri"/>
        <family val="2"/>
      </rPr>
      <t xml:space="preserve">Frequent: </t>
    </r>
    <r>
      <rPr>
        <sz val="11"/>
        <color rgb="FF000000"/>
        <rFont val="Calibri"/>
        <family val="2"/>
      </rPr>
      <t>Power cuts occur several times a week.</t>
    </r>
  </si>
  <si>
    <r>
      <t>·</t>
    </r>
    <r>
      <rPr>
        <sz val="7"/>
        <color rgb="FF000000"/>
        <rFont val="Times New Roman"/>
        <family val="1"/>
      </rPr>
      <t xml:space="preserve">       </t>
    </r>
    <r>
      <rPr>
        <b/>
        <sz val="11"/>
        <color rgb="FF000000"/>
        <rFont val="Calibri"/>
        <family val="2"/>
      </rPr>
      <t>Occasional:</t>
    </r>
    <r>
      <rPr>
        <sz val="11"/>
        <color rgb="FF000000"/>
        <rFont val="Calibri"/>
        <family val="2"/>
      </rPr>
      <t xml:space="preserve"> Power cuts occur several times a month.</t>
    </r>
  </si>
  <si>
    <r>
      <t>·</t>
    </r>
    <r>
      <rPr>
        <sz val="7"/>
        <color rgb="FF000000"/>
        <rFont val="Times New Roman"/>
        <family val="1"/>
      </rPr>
      <t xml:space="preserve">       </t>
    </r>
    <r>
      <rPr>
        <b/>
        <sz val="11"/>
        <color rgb="FF000000"/>
        <rFont val="Calibri"/>
        <family val="2"/>
      </rPr>
      <t xml:space="preserve">No power cuts: </t>
    </r>
    <r>
      <rPr>
        <sz val="11"/>
        <color rgb="FF000000"/>
        <rFont val="Calibri"/>
        <family val="2"/>
      </rPr>
      <t>Power cuts don’t usually occur.</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</si>
  <si>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KI does not have this information available.</t>
    </r>
  </si>
  <si>
    <r>
      <t xml:space="preserve">Access to mobile phones: </t>
    </r>
    <r>
      <rPr>
        <sz val="11"/>
        <color rgb="FF000000"/>
        <rFont val="Calibri"/>
        <family val="2"/>
      </rPr>
      <t>Migrants are able to use a mobile phone every once in a while if needed.</t>
    </r>
  </si>
  <si>
    <r>
      <t xml:space="preserve">Ability to make international calls: </t>
    </r>
    <r>
      <rPr>
        <sz val="11"/>
        <color rgb="FF000000"/>
        <rFont val="Calibri"/>
        <family val="2"/>
      </rPr>
      <t>Migrants can make calls to other countries.</t>
    </r>
  </si>
  <si>
    <r>
      <t xml:space="preserve">Access to printed media: </t>
    </r>
    <r>
      <rPr>
        <sz val="11"/>
        <color rgb="FF000000"/>
        <rFont val="Calibri"/>
        <family val="2"/>
      </rPr>
      <t>Includes access to</t>
    </r>
    <r>
      <rPr>
        <b/>
        <sz val="11"/>
        <color rgb="FF000000"/>
        <rFont val="Calibri"/>
        <family val="2"/>
      </rPr>
      <t xml:space="preserve"> </t>
    </r>
    <r>
      <rPr>
        <sz val="11"/>
        <color rgb="FF000000"/>
        <rFont val="Calibri"/>
        <family val="2"/>
      </rPr>
      <t>posters, brochures, books, or other printed material.</t>
    </r>
  </si>
  <si>
    <r>
      <t xml:space="preserve">Access to television: </t>
    </r>
    <r>
      <rPr>
        <sz val="11"/>
        <color rgb="FF000000"/>
        <rFont val="Calibri"/>
        <family val="2"/>
      </rPr>
      <t>There is a television in the centre that migrants can watch.</t>
    </r>
  </si>
  <si>
    <t>For all of IOM Libya DTM publications, datasets and maps please visit: www.globaldtm.info/libya</t>
  </si>
  <si>
    <r>
      <t xml:space="preserve">DTM Libya  - Detention Center Profiles </t>
    </r>
    <r>
      <rPr>
        <sz val="10"/>
        <color rgb="FF000000"/>
        <rFont val="Calibri Light"/>
        <family val="2"/>
      </rPr>
      <t>Version: 1</t>
    </r>
  </si>
  <si>
    <r>
      <t>Displacement Tracking Matrix (DTM)</t>
    </r>
    <r>
      <rPr>
        <sz val="10"/>
        <color rgb="FF0070C0"/>
        <rFont val="Calibri Light"/>
        <family val="2"/>
      </rPr>
      <t xml:space="preserve"> </t>
    </r>
    <r>
      <rPr>
        <sz val="10"/>
        <color rgb="FF000000"/>
        <rFont val="Arial"/>
        <family val="2"/>
      </rPr>
      <t>│</t>
    </r>
    <r>
      <rPr>
        <sz val="10"/>
        <color rgb="FF000000"/>
        <rFont val="Calibri Light"/>
        <family val="2"/>
      </rPr>
      <t xml:space="preserve"> International Organization for Migration (IOM)</t>
    </r>
  </si>
  <si>
    <r>
      <t xml:space="preserve">IOM defines a </t>
    </r>
    <r>
      <rPr>
        <b/>
        <sz val="10"/>
        <color rgb="FF44546A"/>
        <rFont val="Calibri Light"/>
        <family val="2"/>
      </rPr>
      <t xml:space="preserve">migrant </t>
    </r>
    <r>
      <rPr>
        <sz val="10"/>
        <color rgb="FF262626"/>
        <rFont val="Calibri Light"/>
        <family val="2"/>
      </rPr>
      <t xml:space="preserve">as any person who is moving or has moved across an international border or within a state away from his/her habitual place of residence, regardless of (1) the person’s legal status; (2) whether the movement is voluntary or involuntary; (3) what the causes for the movement are; or (4) what the length of the stay is. </t>
    </r>
    <r>
      <rPr>
        <sz val="10"/>
        <color rgb="FF000000"/>
        <rFont val="Calibri Light"/>
        <family val="2"/>
      </rPr>
      <t xml:space="preserve">For DTM programmatic purposes in Libya, a migrant is considered any person present in Libya who does not possess Libyan nationality. </t>
    </r>
    <r>
      <rPr>
        <sz val="10"/>
        <color rgb="FF262626"/>
        <rFont val="Calibri Light"/>
        <family val="2"/>
      </rPr>
      <t>As such, DTM does not differentiate between migrant statuses, length of residence in the country, or migratory intentions. It counts as migrants those who may have come from refugee producing countries, along with long-term residents and labour migrants who engage in a circular migration pattern between Libya and their countries of origin.</t>
    </r>
  </si>
  <si>
    <t>Detention Centre Profiles aim to provide in-depth snapshots of detention centres under the management of Libya’s Directorate for Combatting Illegal Migration (DCIM) in Libya.</t>
  </si>
  <si>
    <t>IOM enumerators visit each detention centre as part of a larger IOM team carrying out activities in that centre.  Data will be collected through Key Informant interviews and inputted into the Detention Centre form.</t>
  </si>
  <si>
    <r>
      <t>KI Selection</t>
    </r>
    <r>
      <rPr>
        <sz val="11"/>
        <color rgb="FF000000"/>
        <rFont val="Calibri"/>
        <family val="2"/>
      </rPr>
      <t>:</t>
    </r>
  </si>
  <si>
    <t>Key Informants will ideally be a combination of:</t>
  </si>
  <si>
    <r>
      <t>·</t>
    </r>
    <r>
      <rPr>
        <sz val="7"/>
        <color rgb="FF000000"/>
        <rFont val="Times New Roman"/>
        <family val="1"/>
      </rPr>
      <t xml:space="preserve">       </t>
    </r>
    <r>
      <rPr>
        <sz val="11"/>
        <color rgb="FF000000"/>
        <rFont val="Calibri"/>
        <family val="2"/>
      </rPr>
      <t>Detention Centre Management staff</t>
    </r>
  </si>
  <si>
    <r>
      <t>·</t>
    </r>
    <r>
      <rPr>
        <sz val="7"/>
        <color rgb="FF000000"/>
        <rFont val="Times New Roman"/>
        <family val="1"/>
      </rPr>
      <t xml:space="preserve">       </t>
    </r>
    <r>
      <rPr>
        <sz val="11"/>
        <color rgb="FF000000"/>
        <rFont val="Calibri"/>
        <family val="2"/>
      </rPr>
      <t>Health workers from INGOs active in the detention centre</t>
    </r>
  </si>
  <si>
    <r>
      <t>·</t>
    </r>
    <r>
      <rPr>
        <sz val="7"/>
        <color rgb="FF000000"/>
        <rFont val="Times New Roman"/>
        <family val="1"/>
      </rPr>
      <t xml:space="preserve">       </t>
    </r>
    <r>
      <rPr>
        <sz val="11"/>
        <color rgb="FF000000"/>
        <rFont val="Calibri"/>
        <family val="2"/>
      </rPr>
      <t>Other NGO workers active in detention centre undertaking other services</t>
    </r>
  </si>
  <si>
    <t>Importantly DTM assessments teams are deployed in as part of larger team as it allows for greater flexibility in triangulating data and collecting multiple sources of information.</t>
  </si>
  <si>
    <t>Information gathered includes:</t>
  </si>
  <si>
    <r>
      <t>·</t>
    </r>
    <r>
      <rPr>
        <sz val="7"/>
        <color rgb="FF000000"/>
        <rFont val="Times New Roman"/>
        <family val="1"/>
      </rPr>
      <t xml:space="preserve">       </t>
    </r>
    <r>
      <rPr>
        <sz val="11"/>
        <color rgb="FF000000"/>
        <rFont val="Calibri"/>
        <family val="2"/>
      </rPr>
      <t>Site characteristics (number of employees, centre capacity, type and functionality of facilities available)</t>
    </r>
  </si>
  <si>
    <r>
      <t>·</t>
    </r>
    <r>
      <rPr>
        <sz val="7"/>
        <color rgb="FF000000"/>
        <rFont val="Times New Roman"/>
        <family val="1"/>
      </rPr>
      <t xml:space="preserve">       </t>
    </r>
    <r>
      <rPr>
        <sz val="11"/>
        <color rgb="FF000000"/>
        <rFont val="Calibri"/>
        <family val="2"/>
      </rPr>
      <t>Availability of services (availability of health, psychosocial, legal, translation, communication services)</t>
    </r>
  </si>
  <si>
    <r>
      <t>·</t>
    </r>
    <r>
      <rPr>
        <sz val="7"/>
        <color rgb="FF000000"/>
        <rFont val="Times New Roman"/>
        <family val="1"/>
      </rPr>
      <t xml:space="preserve">       </t>
    </r>
    <r>
      <rPr>
        <sz val="11"/>
        <color rgb="FF000000"/>
        <rFont val="Calibri"/>
        <family val="2"/>
      </rPr>
      <t>Population data (number of detainees, sex-age disaggregation, main nationalities)</t>
    </r>
  </si>
  <si>
    <r>
      <t>·</t>
    </r>
    <r>
      <rPr>
        <sz val="7"/>
        <color rgb="FF000000"/>
        <rFont val="Times New Roman"/>
        <family val="1"/>
      </rPr>
      <t xml:space="preserve">       </t>
    </r>
    <r>
      <rPr>
        <sz val="11"/>
        <color rgb="FF000000"/>
        <rFont val="Calibri"/>
        <family val="2"/>
      </rPr>
      <t xml:space="preserve">Detention centre conditions (Time spent in outdoor areas, </t>
    </r>
  </si>
  <si>
    <t>Data Collection Methodology</t>
  </si>
  <si>
    <r>
      <t xml:space="preserve">Building on the achievements of 2016, IOM’s DTM programme has delivered multiple trainings to all its enumerators on protection orientated DTM.  All DTM staff are trained in specific techniques on how to collect data through key informant interviews, direct observation and focus group discussions. Each enumerator has been trained specifically on a gender sensitive to data collection. </t>
    </r>
    <r>
      <rPr>
        <sz val="11"/>
        <color rgb="FF000000"/>
        <rFont val="Calibri"/>
        <family val="2"/>
      </rPr>
      <t>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</si>
  <si>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Some of the methods employed are as follows:</t>
  </si>
  <si>
    <r>
      <t>·</t>
    </r>
    <r>
      <rPr>
        <sz val="7"/>
        <color rgb="FF000000"/>
        <rFont val="Times New Roman"/>
        <family val="1"/>
      </rPr>
      <t xml:space="preserve">       </t>
    </r>
    <r>
      <rPr>
        <b/>
        <sz val="11"/>
        <color rgb="FF000000"/>
        <rFont val="Calibri"/>
        <family val="2"/>
      </rPr>
      <t>Secondary data review</t>
    </r>
  </si>
  <si>
    <t xml:space="preserve">DTM routinely carries out desk reviews of it data both internally and externally. Internally DTM reviews Libya’s DTM data with IOM’s HQ DTM support team. Data shared with IOM’s DTM expert teams allows for the development of greater internal verification techniques. Externally DTM Libya works with specific groups such as the Information Management and Assessment Working Group (IMAWG) and the Mixed Migration Working Goup (MMWG). Additionally IOM’s DTM unit has established the Strategic Advisory Group (SAG) with the government of Libya to facilitate the exchange of data and triangulate existing data, reports, and assessment on Libya and using the results to develop implementation plans and to streamline reproting mechanisms to UNHCT. </t>
  </si>
  <si>
    <r>
      <t>·</t>
    </r>
    <r>
      <rPr>
        <sz val="7"/>
        <color rgb="FF000000"/>
        <rFont val="Times New Roman"/>
        <family val="1"/>
      </rPr>
      <t xml:space="preserve">       </t>
    </r>
    <r>
      <rPr>
        <b/>
        <sz val="11"/>
        <color rgb="FF000000"/>
        <rFont val="Calibri"/>
        <family val="2"/>
      </rPr>
      <t>Key Informant Interview</t>
    </r>
  </si>
  <si>
    <r>
      <t xml:space="preserve">Key informant interviews are the primary method of data collection and are done through direct interview with </t>
    </r>
    <r>
      <rPr>
        <sz val="11"/>
        <color rgb="FF181817"/>
        <rFont val="Calibri"/>
        <family val="2"/>
      </rPr>
      <t>DCIM managers, staff and representatives, as well as with humanitarian and social organizations, community leaders who are recognised representatives from Baladiya offices (Social Affairs; Muhalla Affairs; etc.). Key Informant interviews are done</t>
    </r>
    <r>
      <rPr>
        <sz val="11"/>
        <color rgb="FF000000"/>
        <rFont val="Calibri"/>
        <family val="2"/>
      </rPr>
      <t xml:space="preserve"> either at target location or remote location as determined by the accessibility and safety, and security situation for each particular location. When direct interview will not be possible, remote interview is carried out. </t>
    </r>
  </si>
  <si>
    <r>
      <t>·</t>
    </r>
    <r>
      <rPr>
        <sz val="7"/>
        <color rgb="FF000000"/>
        <rFont val="Times New Roman"/>
        <family val="1"/>
      </rPr>
      <t xml:space="preserve">       </t>
    </r>
    <r>
      <rPr>
        <b/>
        <sz val="11"/>
        <color rgb="FF000000"/>
        <rFont val="Calibri"/>
        <family val="2"/>
      </rPr>
      <t>Direct Observation</t>
    </r>
  </si>
  <si>
    <t xml:space="preserve">Direct observation is done when researchers have access to the Key Informant interviews directly at the site. It is done using the predefined checklist which is included as part of the form questionnaires. </t>
  </si>
  <si>
    <r>
      <t>·</t>
    </r>
    <r>
      <rPr>
        <sz val="7"/>
        <color rgb="FF000000"/>
        <rFont val="Times New Roman"/>
        <family val="1"/>
      </rPr>
      <t xml:space="preserve">       </t>
    </r>
    <r>
      <rPr>
        <b/>
        <sz val="11"/>
        <color rgb="FF000000"/>
        <rFont val="Calibri"/>
        <family val="2"/>
      </rPr>
      <t>Focus Group Discussion</t>
    </r>
  </si>
  <si>
    <r>
      <t>Where appropriate a focus group is held. 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</si>
  <si>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Coordination Mechanisms</t>
  </si>
  <si>
    <t>DTM is oriented at developing sustainability and resilience by building Libya's institutional capacity at all levels. Working with national NGOs, DTM aims to increase Libyan NGOs knowledge and capacity in managing large data collection systems. DTM will gain access to Libya's vulnerable populations by building its national counterparts’ capacities to deliver impartial and independent humanitarian action and gather life-saving geospatial data on vulnerable peoples’ needs and current situation.</t>
  </si>
  <si>
    <r>
      <t>In line with broader efforts at collaboration and communication, DTM works with the Libyan Government to build capacity, increase a discourse on Libya’s vulnerable populations and facilitate data collection efforts. DTM commitment to developing partnerships with the Libyan Government and the Bureau of Statistics aims to enrich DTM efforts and encourage relevant ministries to use DTM for their own policy and planning processes. To this end DTM has established the Strategic Advisory Group (SAG</t>
    </r>
    <r>
      <rPr>
        <b/>
        <sz val="11"/>
        <color rgb="FF000000"/>
        <rFont val="Calibri"/>
        <family val="2"/>
      </rPr>
      <t>)</t>
    </r>
    <r>
      <rPr>
        <sz val="11"/>
        <color rgb="FF000000"/>
        <rFont val="Calibri"/>
        <family val="2"/>
      </rPr>
      <t>.  The SAG has been established to ensure the regular coordination of technical meetings between IOM’s DTM unit, Libya’s humanitarian actors and Libyan Government. The SAG is to convene technical meetings with Libyan Government institutions to review DTM datasets, develop common operational datasets, inform Government counterparts of DTM methodology and developed collaborative exercises. The technical meetings provide the platform to exchange data collection techniques, better familiarize the Global DTM methodology to the Libyan context and provide a platform to build institutional capacity and resilience in data collection and humanitarian assistance delivery. This cooperation will be mutually beneficial, establishing a common platform for the effective exchange of information and coordination of activities.</t>
    </r>
  </si>
  <si>
    <t>Coordination with inter-agency partners especially related to assessments conducted by the Displacement Tracking Matrix allows for broader consensus on the credibility and relevance of the data, and encourages partners to incorporate the results of DTM data into their operational planning. To this end, DTM works with all relevant UN Working Groups and specifically with the Information Management and Assessment Working Group (IMAWG) and the Mixed Migration Working Group (MMWG). IOM is committed to enabling a more effective exchange of information regarding assessments, making them more relevant to the international community as a whole, and ensuring complementarity, rather than duplication of efforts, among agencies.</t>
  </si>
  <si>
    <t xml:space="preserve">Methodology </t>
  </si>
  <si>
    <t>Detention Centre Profile Assessment</t>
  </si>
  <si>
    <t>Indicator</t>
  </si>
  <si>
    <t>Type of Input</t>
  </si>
  <si>
    <t>Answer Choices</t>
  </si>
  <si>
    <t>Site Info</t>
  </si>
  <si>
    <t>Date of Assessment</t>
  </si>
  <si>
    <t>Select from Calendar</t>
  </si>
  <si>
    <t xml:space="preserve">Dropdown list </t>
  </si>
  <si>
    <t>Enumerator Name</t>
  </si>
  <si>
    <t>Input</t>
  </si>
  <si>
    <t>Demographics</t>
  </si>
  <si>
    <t>What is the official capacity of this Detention Centre?</t>
  </si>
  <si>
    <t>Input or selection</t>
  </si>
  <si>
    <t>N#</t>
  </si>
  <si>
    <t>Don't Know</t>
  </si>
  <si>
    <t>What is the official number of staff working at this Detention Centre?</t>
  </si>
  <si>
    <t>Is there a functioning registration system in place?</t>
  </si>
  <si>
    <t>Select one</t>
  </si>
  <si>
    <t>Y/N</t>
  </si>
  <si>
    <t xml:space="preserve">How many migrants are in this centre today?
</t>
  </si>
  <si>
    <t>Are women and men kept separately?</t>
  </si>
  <si>
    <t>Are children and adults kept separately?</t>
  </si>
  <si>
    <t>Out of the total number of migrants here, please provide the number of individuals in each category</t>
  </si>
  <si>
    <t>0 – 18 years</t>
  </si>
  <si>
    <t>19 - 59 years</t>
  </si>
  <si>
    <t>&gt; 60 years</t>
  </si>
  <si>
    <t>Dropdown to select nationality then input to put number</t>
  </si>
  <si>
    <t>Nationality 5</t>
  </si>
  <si>
    <t>All other nationalities</t>
  </si>
  <si>
    <t>Number of migrants per nationality:</t>
  </si>
  <si>
    <t>Health</t>
  </si>
  <si>
    <t>Select one. (If YES is selected then KOBO opens the rest of the HEALTH section. If NO is selected KOBO moves to SHELTER-NFI)</t>
  </si>
  <si>
    <t xml:space="preserve">How often are health services available? </t>
  </si>
  <si>
    <t>Often (at least once a week)</t>
  </si>
  <si>
    <t>Irregularly (once every few weeks)</t>
  </si>
  <si>
    <t>Don’t know</t>
  </si>
  <si>
    <t>Y/N/Don't Know</t>
  </si>
  <si>
    <t>Referred to the hospital</t>
  </si>
  <si>
    <t>Treated on site if/when a health staff comes</t>
  </si>
  <si>
    <t>Regularly (available most of the time)</t>
  </si>
  <si>
    <t>Irregularly (available every once in a while)</t>
  </si>
  <si>
    <t>Never</t>
  </si>
  <si>
    <t xml:space="preserve">Is supplementary feeding available for young children? </t>
  </si>
  <si>
    <t>Some</t>
  </si>
  <si>
    <t>Many</t>
  </si>
  <si>
    <t>Multiple selections, input for last choice</t>
  </si>
  <si>
    <t>Fever</t>
  </si>
  <si>
    <t>Coughing/ respiratory tract infection</t>
  </si>
  <si>
    <t>Lack of nutrition</t>
  </si>
  <si>
    <t>Dehydration</t>
  </si>
  <si>
    <r>
      <t xml:space="preserve">Others </t>
    </r>
    <r>
      <rPr>
        <i/>
        <sz val="11"/>
        <color theme="1"/>
        <rFont val="Calibri"/>
        <family val="2"/>
        <scheme val="minor"/>
      </rPr>
      <t>(please list)</t>
    </r>
  </si>
  <si>
    <t>On site at the Detention Centre</t>
  </si>
  <si>
    <t>At the hospital</t>
  </si>
  <si>
    <t>At a health clinic/centre</t>
  </si>
  <si>
    <t>Others (please list)</t>
  </si>
  <si>
    <t>Do migrants have regualr access to drinking water?</t>
  </si>
  <si>
    <t>All</t>
  </si>
  <si>
    <t>Don't know</t>
  </si>
  <si>
    <t>Food Security</t>
  </si>
  <si>
    <t>How often is food supplied  (select one option)</t>
  </si>
  <si>
    <t>Three times a day</t>
  </si>
  <si>
    <t>Twice a day</t>
  </si>
  <si>
    <t>Once a day</t>
  </si>
  <si>
    <t>Who are the food distributions supported by? (multiple choice one option)</t>
  </si>
  <si>
    <t>Government (DCIM)</t>
  </si>
  <si>
    <t>UN Agency</t>
  </si>
  <si>
    <t>Protection</t>
  </si>
  <si>
    <t>They move freely between indoors and outdoors</t>
  </si>
  <si>
    <t>Less than half a day</t>
  </si>
  <si>
    <t>More than half a day</t>
  </si>
  <si>
    <t>Limited access to outdoors</t>
  </si>
  <si>
    <t>A lot</t>
  </si>
  <si>
    <t xml:space="preserve">Limited </t>
  </si>
  <si>
    <t xml:space="preserve">Often </t>
  </si>
  <si>
    <t>Irregulary</t>
  </si>
  <si>
    <t>No ventilation</t>
  </si>
  <si>
    <t>Frequent</t>
  </si>
  <si>
    <t>Occasional</t>
  </si>
  <si>
    <t>No power cuts</t>
  </si>
  <si>
    <t>Y/N/Don't know</t>
  </si>
  <si>
    <t>Information Source</t>
  </si>
  <si>
    <t>DCIM Detention centre manager</t>
  </si>
  <si>
    <t>DCIM detention centre staff member</t>
  </si>
  <si>
    <t>NGO worker active in detention centre</t>
  </si>
  <si>
    <t xml:space="preserve"> Other, please specify</t>
  </si>
  <si>
    <t>1. To view each Detention Center Profile please select the name of center you want to view from the dropdown list. 
2. To see the full dataset go to "DC Data" tab.
3. For a map of all Detention Centres please go to ‘DC Map’.
4. For MMWG 4 Ws go to ‘MMWG 4Ws’.
5. For definition of terms go to "Terms &amp; Definitions" tab.
6. For Detention Centre Methodology go to ‘DC methodology’
7. For enumerator guidelines and tools see ‘Enumerator guidelines’ and ‘Assessment form’.</t>
  </si>
  <si>
    <t>Janzour al sharkiyah</t>
  </si>
  <si>
    <t>Al markaz /Azzintan</t>
  </si>
  <si>
    <t>Hun El Janoubia</t>
  </si>
  <si>
    <t>Jawf markaz</t>
  </si>
  <si>
    <t>Janzour al wasat</t>
  </si>
  <si>
    <t>Bir attutah</t>
  </si>
  <si>
    <t>Assuk / sabratah</t>
  </si>
  <si>
    <t>Mahdia</t>
  </si>
  <si>
    <t>El Kahira</t>
  </si>
  <si>
    <t>What is Detention Centre Profiling?</t>
  </si>
  <si>
    <t xml:space="preserve">This document presents IOM Libya’s Detention Centre Profiling 2017 methodology. Part of IOM Libya’s Displacement Tracking Matrix (DTM) programme, Detention Centre Profiling has been implemented since May 2017 to monitor vulnerable populations in held in detention. </t>
  </si>
  <si>
    <t xml:space="preserve">Detention Centre Profiling is component of IOM Libya’s Displacement Tracking Matrix programme. IOM’s DTM programme is a set of methods and tools that permits the development of a common narrative to complex situations. It establishes a regular and dynamic system to monitor the vulnerabilities of beneficiaries and deliver routine information packages on Libya’s displaced and migrant populations. </t>
  </si>
  <si>
    <t>IOM Libya’s Detention Centre Profiling component is a data orientated tool that routinely provides specific sex and age demographic data and key secotrial information on individuals held in Libya’s detention Centres. Detention Centre Profiling is targeted at providing specific quantitative data to humanitarian actors working on migration. IOM Libya’s Detention Centre Profiling component captures data from across all accessible detention Centres managed by Libya’s Department for Combatting Illegal Migration (DCIM).</t>
  </si>
  <si>
    <t>Detention Centre Profiling Populations of Concern:</t>
  </si>
  <si>
    <t xml:space="preserve">Objective of Detention Centre Profiling </t>
  </si>
  <si>
    <t>DTM indicators for Detention Centre Profiles were selected following consultations with specific actors working in detention and drawn from consultative meetings with humanitarian partners on DTM’s Mobility Tracking component.</t>
  </si>
  <si>
    <t xml:space="preserve">Each detention Centre assessed is selected based on accessibility. DTM’s expert assessments teams coordinate each assessment with IOM’s Assisted Voluntary Return and Repatriation (AVRR) and disembarkation support teams to ensure that IOM is providing a holistic approach to each of its interventions in a detention centre. </t>
  </si>
  <si>
    <t>The Detention Centre Profiles are a data-orientated product targeted at actors of the Mixed Migration Working Group (MMWG) who provide assistance and support to migrants in detention. The data collected in a Detention Centre Profile aims to support the MMWG in better targeting assistance within centres and align the members of the MMWG’s interventions with the needs and the vulnerabilities in each centre.</t>
  </si>
  <si>
    <t>All data is extract and triangulated from health workers present in centre, DCIM management, DCIM staff, NGO’s present in the detention centre and IOM’s AVVR team and disembarkation team. All data is triangulated at IOM office in Benghazi and Tripoli and shared with DTM Tunis office for final verification.</t>
  </si>
  <si>
    <t>Detention centre Name</t>
  </si>
  <si>
    <t>Select the top five nationalities present in Detention centre today and the number of migrants from each nationality.</t>
  </si>
  <si>
    <t>Number of unaccompanied children in centre today</t>
  </si>
  <si>
    <t>Number of breastfeeding women in centre today</t>
  </si>
  <si>
    <t>Number of pregnant women in centre today</t>
  </si>
  <si>
    <t>Are health services available at centre?</t>
  </si>
  <si>
    <t>Given medicine by detention centre staff</t>
  </si>
  <si>
    <t>How often are medicines available in the centre?</t>
  </si>
  <si>
    <t>How much electrical and functioning ligthing is at the centre?</t>
  </si>
  <si>
    <t>Is the ventilation system working in the centre?</t>
  </si>
  <si>
    <t>Detention Centre Name (AR)</t>
  </si>
  <si>
    <t>Detention Centre Name (EN)</t>
  </si>
  <si>
    <t>Migrants' access to outdoor spaces</t>
  </si>
  <si>
    <r>
      <t xml:space="preserve">·       Freely move: </t>
    </r>
    <r>
      <rPr>
        <sz val="10"/>
        <color rgb="FF000000"/>
        <rFont val="Arial"/>
        <family val="2"/>
      </rPr>
      <t>They move freely between indoors and outdoors</t>
    </r>
  </si>
  <si>
    <r>
      <rPr>
        <b/>
        <sz val="10"/>
        <color rgb="FF000000"/>
        <rFont val="Arial"/>
        <family val="2"/>
      </rPr>
      <t>·  </t>
    </r>
    <r>
      <rPr>
        <sz val="10"/>
        <color rgb="FF000000"/>
        <rFont val="Arial"/>
        <family val="2"/>
      </rPr>
      <t>    </t>
    </r>
    <r>
      <rPr>
        <b/>
        <sz val="10"/>
        <color rgb="FF000000"/>
        <rFont val="Arial"/>
        <family val="2"/>
      </rPr>
      <t xml:space="preserve"> Less than half a day: </t>
    </r>
    <r>
      <rPr>
        <sz val="10"/>
        <color rgb="FF000000"/>
        <rFont val="Arial"/>
        <family val="2"/>
      </rPr>
      <t>They have access to outoor spaces for less than half a day</t>
    </r>
  </si>
  <si>
    <r>
      <t xml:space="preserve">·       More than half a day: </t>
    </r>
    <r>
      <rPr>
        <sz val="10"/>
        <color rgb="FF000000"/>
        <rFont val="Arial"/>
        <family val="2"/>
      </rPr>
      <t>They have access to outoor spaces for less than half a day</t>
    </r>
  </si>
  <si>
    <r>
      <t xml:space="preserve">·       Limited access to outdoors: </t>
    </r>
    <r>
      <rPr>
        <sz val="10"/>
        <color rgb="FF000000"/>
        <rFont val="Arial"/>
        <family val="2"/>
      </rPr>
      <t>Migrants only rarely can go outdoors</t>
    </r>
  </si>
  <si>
    <t>How to Use:</t>
  </si>
  <si>
    <t>Mitiga</t>
  </si>
  <si>
    <t>Gharyan Al Hamra</t>
  </si>
  <si>
    <t>Who did you collect the information for this assessment from? (KI 1)</t>
  </si>
  <si>
    <t>Al kufra</t>
  </si>
  <si>
    <t xml:space="preserve">Trig al Shook </t>
  </si>
  <si>
    <t>Modelled after the site assessments carried out by DTM in other contexts, such as South Sudan, these assessments gather information on the facilities of the centres in addition to the socio-demographic characteristics of migrants held in those centres.</t>
  </si>
  <si>
    <t>Surman women</t>
  </si>
  <si>
    <t>Surman men</t>
  </si>
  <si>
    <t>Sabratha Melita</t>
  </si>
  <si>
    <t>Yes</t>
  </si>
  <si>
    <t>Eritrea</t>
  </si>
  <si>
    <t>Somalia</t>
  </si>
  <si>
    <t>Ethiopia</t>
  </si>
  <si>
    <t>Sudan</t>
  </si>
  <si>
    <t>No</t>
  </si>
  <si>
    <t>Chad</t>
  </si>
  <si>
    <t>Egypt</t>
  </si>
  <si>
    <t>DCIM Detention centre staff member</t>
  </si>
  <si>
    <t>Often</t>
  </si>
  <si>
    <t>Bangladesh</t>
  </si>
  <si>
    <t>Niger</t>
  </si>
  <si>
    <t>For all feedback and queries please contact: tteppert@iom.int</t>
  </si>
  <si>
    <t>AlSabaa</t>
  </si>
  <si>
    <t>السبعة</t>
  </si>
  <si>
    <t>Alkufra, Jawf</t>
  </si>
  <si>
    <t>درنة</t>
  </si>
  <si>
    <t>Name</t>
  </si>
  <si>
    <t>Logitude</t>
  </si>
  <si>
    <t>Region</t>
  </si>
  <si>
    <t>Statut</t>
  </si>
  <si>
    <t>Closed based on the body’s president decision number 333</t>
  </si>
  <si>
    <t>Ain Zara</t>
  </si>
  <si>
    <t>Inactive</t>
  </si>
  <si>
    <t xml:space="preserve">Airport route (Hamza Camp) </t>
  </si>
  <si>
    <t>Active</t>
  </si>
  <si>
    <t>Al Fallah</t>
  </si>
  <si>
    <t>Closed based on the body’s president decision Number 333</t>
  </si>
  <si>
    <t>Al Gatroun</t>
  </si>
  <si>
    <t>Al hadhba</t>
  </si>
  <si>
    <t>NA</t>
  </si>
  <si>
    <t>Al Khalla (Khalet al Furjan)</t>
  </si>
  <si>
    <t>Ala'rban</t>
  </si>
  <si>
    <t>Under-maintenance</t>
  </si>
  <si>
    <t>Aljebs</t>
  </si>
  <si>
    <t>Aljufra (hun)</t>
  </si>
  <si>
    <t>Aljufra (wadan)</t>
  </si>
  <si>
    <t>Alsod (alfallah)</t>
  </si>
  <si>
    <t>Closed based on the body’s president decision number 337</t>
  </si>
  <si>
    <t>Ashshgega</t>
  </si>
  <si>
    <t>Azzawya Shuhada al Nasr</t>
  </si>
  <si>
    <t>East South Rabyana</t>
  </si>
  <si>
    <t>Ghadamis</t>
  </si>
  <si>
    <t>Ghiryan al Hamra</t>
  </si>
  <si>
    <t>Investigation Unit Mitiga airport</t>
  </si>
  <si>
    <t xml:space="preserve">Janzour subsidiary </t>
  </si>
  <si>
    <t>Ka'am</t>
  </si>
  <si>
    <t xml:space="preserve">Closed based on the body’s president decision number 401 </t>
  </si>
  <si>
    <t xml:space="preserve">Krimiya </t>
  </si>
  <si>
    <t>Mezda</t>
  </si>
  <si>
    <t>Salah Adin</t>
  </si>
  <si>
    <t xml:space="preserve">Sebha airport Route </t>
  </si>
  <si>
    <t>Sirt</t>
  </si>
  <si>
    <t xml:space="preserve">South west Tripoli </t>
  </si>
  <si>
    <t>Surman 1</t>
  </si>
  <si>
    <t xml:space="preserve">Closed based on the body president decision Number 389 </t>
  </si>
  <si>
    <t>Surman 2 (women)</t>
  </si>
  <si>
    <t>Tarhuna, Suk al Ahad</t>
  </si>
  <si>
    <t xml:space="preserve">Tripoli Subsidiary – Sekah Route </t>
  </si>
  <si>
    <t>Triq al Shook</t>
  </si>
  <si>
    <t>Twicha</t>
  </si>
  <si>
    <t>Suq al Khums</t>
  </si>
  <si>
    <t>El Bilad</t>
  </si>
  <si>
    <t>Benghazi Ganfouda</t>
  </si>
  <si>
    <t>بنغازي قنفودة</t>
  </si>
  <si>
    <t>Qnfodah</t>
  </si>
  <si>
    <t>Limited</t>
  </si>
  <si>
    <t>DC Name No spaces</t>
  </si>
  <si>
    <t xml:space="preserve">If Yes, where did the pregnant ladies give birth? </t>
  </si>
  <si>
    <t>سوق الخميس</t>
  </si>
  <si>
    <t>Suq Alkhamees</t>
  </si>
  <si>
    <t>N/A</t>
  </si>
  <si>
    <t>سرت</t>
  </si>
  <si>
    <t>Mali</t>
  </si>
  <si>
    <t>El gharbiyat</t>
  </si>
  <si>
    <t>CôtedIvoire</t>
  </si>
  <si>
    <t>Not applicable (no births)</t>
  </si>
  <si>
    <t>Senegal</t>
  </si>
  <si>
    <t>Nigeria</t>
  </si>
  <si>
    <t>syria</t>
  </si>
  <si>
    <t>Ghana</t>
  </si>
  <si>
    <t>December</t>
  </si>
  <si>
    <t>Equatorial Guinea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</si>
</sst>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409]mmmm\-yy;@"/>
  </numFmts>
  <fonts count="88"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Gill Sans MT"/>
      <family val="2"/>
    </font>
    <font>
      <sz val="10"/>
      <color rgb="FF000000"/>
      <name val="Arial"/>
      <family val="2"/>
    </font>
    <font>
      <sz val="10"/>
      <color rgb="FF000000"/>
      <name val="Myriad Pro"/>
      <family val="2"/>
    </font>
    <font>
      <sz val="7"/>
      <color theme="0"/>
      <name val="Myriad Pro"/>
      <family val="2"/>
    </font>
    <font>
      <b/>
      <sz val="9"/>
      <color theme="0"/>
      <name val="Gill Sans MT"/>
      <family val="2"/>
    </font>
    <font>
      <sz val="8"/>
      <color rgb="FF000000"/>
      <name val="Arial"/>
      <family val="2"/>
    </font>
    <font>
      <sz val="18"/>
      <color theme="3"/>
      <name val="Calibri Light"/>
      <family val="2"/>
      <scheme val="major"/>
    </font>
    <font>
      <b/>
      <sz val="15"/>
      <color theme="3"/>
      <name val="Gill Sans MT"/>
      <family val="2"/>
    </font>
    <font>
      <b/>
      <sz val="13"/>
      <color theme="3"/>
      <name val="Gill Sans MT"/>
      <family val="2"/>
    </font>
    <font>
      <b/>
      <sz val="11"/>
      <color theme="3"/>
      <name val="Gill Sans MT"/>
      <family val="2"/>
    </font>
    <font>
      <sz val="9"/>
      <color rgb="FF006100"/>
      <name val="Gill Sans MT"/>
      <family val="2"/>
    </font>
    <font>
      <sz val="9"/>
      <color rgb="FF9C0006"/>
      <name val="Gill Sans MT"/>
      <family val="2"/>
    </font>
    <font>
      <sz val="9"/>
      <color rgb="FF9C6500"/>
      <name val="Gill Sans MT"/>
      <family val="2"/>
    </font>
    <font>
      <sz val="9"/>
      <color rgb="FF3F3F76"/>
      <name val="Gill Sans MT"/>
      <family val="2"/>
    </font>
    <font>
      <b/>
      <sz val="9"/>
      <color rgb="FF3F3F3F"/>
      <name val="Gill Sans MT"/>
      <family val="2"/>
    </font>
    <font>
      <b/>
      <sz val="9"/>
      <color rgb="FFFA7D00"/>
      <name val="Gill Sans MT"/>
      <family val="2"/>
    </font>
    <font>
      <sz val="9"/>
      <color rgb="FFFA7D00"/>
      <name val="Gill Sans MT"/>
      <family val="2"/>
    </font>
    <font>
      <sz val="9"/>
      <color rgb="FFFF0000"/>
      <name val="Gill Sans MT"/>
      <family val="2"/>
    </font>
    <font>
      <i/>
      <sz val="9"/>
      <color rgb="FF7F7F7F"/>
      <name val="Gill Sans MT"/>
      <family val="2"/>
    </font>
    <font>
      <b/>
      <sz val="9"/>
      <color theme="1"/>
      <name val="Gill Sans MT"/>
      <family val="2"/>
    </font>
    <font>
      <sz val="9"/>
      <color theme="0"/>
      <name val="Gill Sans MT"/>
      <family val="2"/>
    </font>
    <font>
      <sz val="11"/>
      <color theme="1"/>
      <name val="Calibri"/>
      <family val="2"/>
      <scheme val="minor"/>
    </font>
    <font>
      <sz val="10"/>
      <color theme="0"/>
      <name val="Myriad Pro"/>
      <family val="2"/>
    </font>
    <font>
      <sz val="8"/>
      <color rgb="FF000000"/>
      <name val="Myriad Pro"/>
      <family val="2"/>
    </font>
    <font>
      <b/>
      <sz val="8"/>
      <color rgb="FF000000"/>
      <name val="Myriad Pro"/>
      <family val="2"/>
    </font>
    <font>
      <sz val="8"/>
      <color theme="1"/>
      <name val="Myriad Pro"/>
      <family val="2"/>
    </font>
    <font>
      <b/>
      <sz val="8"/>
      <color theme="1"/>
      <name val="Myriad Pro"/>
      <family val="2"/>
    </font>
    <font>
      <b/>
      <sz val="8"/>
      <color theme="1"/>
      <name val="Myriad Pro Cond"/>
      <family val="2"/>
    </font>
    <font>
      <sz val="9"/>
      <color theme="0"/>
      <name val="Myriad Pro"/>
      <family val="2"/>
    </font>
    <font>
      <b/>
      <sz val="9"/>
      <color theme="0"/>
      <name val="Myriad Pro Cond"/>
      <family val="2"/>
    </font>
    <font>
      <sz val="18"/>
      <color theme="0"/>
      <name val="Myriad Pro Cond"/>
      <family val="2"/>
    </font>
    <font>
      <sz val="8"/>
      <color rgb="FF000000"/>
      <name val="Myriad Pro"/>
      <family val="2"/>
    </font>
    <font>
      <sz val="10"/>
      <name val="Myriad Pro"/>
      <family val="2"/>
    </font>
    <font>
      <b/>
      <sz val="9"/>
      <color theme="0"/>
      <name val="Myriad Pro"/>
      <family val="2"/>
    </font>
    <font>
      <b/>
      <sz val="11"/>
      <color theme="0"/>
      <name val="Calibri"/>
      <family val="2"/>
      <scheme val="minor"/>
    </font>
    <font>
      <sz val="11"/>
      <color rgb="FF000000"/>
      <name val="Calibri"/>
      <family val="2"/>
      <scheme val="minor"/>
    </font>
    <font>
      <b/>
      <sz val="11"/>
      <color theme="1"/>
      <name val="Calibri"/>
      <family val="2"/>
      <scheme val="minor"/>
    </font>
    <font>
      <sz val="11"/>
      <color rgb="FF000000"/>
      <name val="Calibri"/>
      <family val="2"/>
    </font>
    <font>
      <sz val="11"/>
      <color rgb="FF000000"/>
      <name val="Symbol"/>
      <family val="1"/>
      <charset val="2"/>
    </font>
    <font>
      <sz val="7"/>
      <color rgb="FF000000"/>
      <name val="Times New Roman"/>
      <family val="1"/>
    </font>
    <font>
      <b/>
      <sz val="11"/>
      <color rgb="FF000000"/>
      <name val="Calibri"/>
      <family val="2"/>
    </font>
    <font>
      <u/>
      <sz val="11"/>
      <color rgb="FF000000"/>
      <name val="Calibri"/>
      <family val="2"/>
    </font>
    <font>
      <sz val="9"/>
      <color theme="0"/>
      <name val="Myriad Pro"/>
      <family val="2"/>
    </font>
    <font>
      <sz val="10"/>
      <color rgb="FF002060"/>
      <name val="Myriad Pro"/>
      <family val="2"/>
    </font>
    <font>
      <b/>
      <sz val="10"/>
      <color theme="0"/>
      <name val="Myriad Pro"/>
      <family val="2"/>
    </font>
    <font>
      <sz val="8"/>
      <color theme="0"/>
      <name val="Myriad Pro"/>
      <family val="2"/>
    </font>
    <font>
      <b/>
      <sz val="18"/>
      <color rgb="FF000000"/>
      <name val="Calibri Light"/>
      <family val="2"/>
    </font>
    <font>
      <sz val="10"/>
      <color rgb="FF000000"/>
      <name val="Calibri Light"/>
      <family val="2"/>
    </font>
    <font>
      <b/>
      <sz val="10"/>
      <color rgb="FF0070C0"/>
      <name val="Calibri Light"/>
      <family val="2"/>
    </font>
    <font>
      <sz val="10"/>
      <color rgb="FF0070C0"/>
      <name val="Calibri Light"/>
      <family val="2"/>
    </font>
    <font>
      <b/>
      <u/>
      <sz val="11"/>
      <color rgb="FF000000"/>
      <name val="Calibri"/>
      <family val="2"/>
    </font>
    <font>
      <sz val="12"/>
      <color rgb="FF262626"/>
      <name val="Calibri Light"/>
      <family val="2"/>
    </font>
    <font>
      <sz val="3"/>
      <color rgb="FF262626"/>
      <name val="Calibri"/>
      <family val="2"/>
    </font>
    <font>
      <sz val="10"/>
      <color rgb="FF262626"/>
      <name val="Calibri Light"/>
      <family val="2"/>
    </font>
    <font>
      <b/>
      <sz val="10"/>
      <color rgb="FF44546A"/>
      <name val="Calibri Light"/>
      <family val="2"/>
    </font>
    <font>
      <sz val="11"/>
      <color rgb="FF181817"/>
      <name val="Calibri"/>
      <family val="2"/>
    </font>
    <font>
      <i/>
      <sz val="11"/>
      <color rgb="FF000000"/>
      <name val="Calibri"/>
      <family val="2"/>
    </font>
    <font>
      <sz val="11"/>
      <color theme="1"/>
      <name val="Gill Sans MT"/>
      <family val="2"/>
    </font>
    <font>
      <sz val="26"/>
      <color theme="1"/>
      <name val="Calibri"/>
      <family val="2"/>
      <scheme val="minor"/>
    </font>
    <font>
      <i/>
      <sz val="11"/>
      <color theme="1"/>
      <name val="Calibri"/>
      <family val="2"/>
      <scheme val="minor"/>
    </font>
    <font>
      <sz val="11"/>
      <name val="Calibri"/>
      <family val="2"/>
      <scheme val="minor"/>
    </font>
    <font>
      <i/>
      <sz val="11"/>
      <name val="Calibri"/>
      <family val="2"/>
      <scheme val="minor"/>
    </font>
    <font>
      <b/>
      <sz val="11"/>
      <name val="Calibri"/>
      <family val="2"/>
      <scheme val="minor"/>
    </font>
    <font>
      <sz val="11"/>
      <color theme="0"/>
      <name val="Calibri"/>
      <family val="2"/>
      <scheme val="minor"/>
    </font>
    <font>
      <u/>
      <sz val="10"/>
      <color rgb="FF000000"/>
      <name val="Arial"/>
      <family val="2"/>
    </font>
    <font>
      <b/>
      <sz val="10"/>
      <color rgb="FF000000"/>
      <name val="Arial"/>
      <family val="2"/>
    </font>
    <font>
      <sz val="10"/>
      <color theme="3" tint="0.59999389629810485"/>
      <name val="Myriad Pro"/>
      <family val="2"/>
    </font>
    <font>
      <sz val="9"/>
      <name val="Gill Sans MT"/>
      <family val="2"/>
    </font>
    <font>
      <sz val="11"/>
      <color rgb="FF002060"/>
      <name val="Calibri"/>
      <family val="2"/>
      <scheme val="minor"/>
    </font>
    <font>
      <sz val="10"/>
      <color rgb="FFFF0000"/>
      <name val="Arial"/>
      <family val="2"/>
    </font>
    <font>
      <sz val="11"/>
      <color rgb="FFFF0000"/>
      <name val="Calibri"/>
      <family val="2"/>
      <scheme val="minor"/>
    </font>
    <font>
      <sz val="11.5"/>
      <color rgb="FF000000"/>
      <name val="Segoe UI"/>
      <family val="2"/>
    </font>
    <font>
      <sz val="10"/>
      <name val="Arial"/>
      <family val="2"/>
    </font>
  </fonts>
  <fills count="5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8"/>
        <bgColor theme="8"/>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3"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rgb="FFF2F2F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4"/>
        <bgColor indexed="64"/>
      </patternFill>
    </fill>
    <fill>
      <patternFill patternType="solid">
        <fgColor theme="3"/>
        <bgColor indexed="64"/>
      </patternFill>
    </fill>
    <fill>
      <patternFill patternType="solid">
        <fgColor theme="4" tint="0.79998168889431442"/>
        <bgColor theme="4" tint="0.79998168889431442"/>
      </patternFill>
    </fill>
  </fills>
  <borders count="58">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bottom/>
      <diagonal/>
    </border>
    <border>
      <left/>
      <right/>
      <top style="thin">
        <color theme="0"/>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4.9989318521683403E-2"/>
      </left>
      <right/>
      <top style="thin">
        <color theme="0" tint="-4.9989318521683403E-2"/>
      </top>
      <bottom style="thin">
        <color theme="0" tint="-4.9989318521683403E-2"/>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style="thin">
        <color theme="0" tint="-4.9989318521683403E-2"/>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diagonal/>
    </border>
    <border>
      <left style="thin">
        <color theme="0"/>
      </left>
      <right/>
      <top style="thin">
        <color theme="0"/>
      </top>
      <bottom style="thick">
        <color theme="4"/>
      </bottom>
      <diagonal/>
    </border>
    <border>
      <left style="thin">
        <color theme="0"/>
      </left>
      <right/>
      <top/>
      <bottom/>
      <diagonal/>
    </border>
    <border>
      <left/>
      <right style="thin">
        <color theme="0"/>
      </right>
      <top/>
      <bottom/>
      <diagonal/>
    </border>
    <border>
      <left/>
      <right style="medium">
        <color theme="0"/>
      </right>
      <top/>
      <bottom style="thin">
        <color theme="0" tint="-4.9989318521683403E-2"/>
      </bottom>
      <diagonal/>
    </border>
    <border>
      <left/>
      <right style="medium">
        <color theme="0"/>
      </right>
      <top style="thin">
        <color theme="0" tint="-4.9989318521683403E-2"/>
      </top>
      <bottom style="thin">
        <color theme="0" tint="-4.9989318521683403E-2"/>
      </bottom>
      <diagonal/>
    </border>
    <border>
      <left style="medium">
        <color theme="0"/>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medium">
        <color theme="0"/>
      </right>
      <top style="thin">
        <color theme="0"/>
      </top>
      <bottom/>
      <diagonal/>
    </border>
    <border>
      <left style="thin">
        <color theme="0"/>
      </left>
      <right style="medium">
        <color theme="0"/>
      </right>
      <top style="thin">
        <color theme="0"/>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medium">
        <color theme="0"/>
      </left>
      <right/>
      <top style="thin">
        <color theme="0"/>
      </top>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0" tint="-4.9989318521683403E-2"/>
      </top>
      <bottom style="thin">
        <color theme="0" tint="-4.9989318521683403E-2"/>
      </bottom>
      <diagonal/>
    </border>
    <border>
      <left style="thin">
        <color theme="0"/>
      </left>
      <right/>
      <top style="thin">
        <color theme="0"/>
      </top>
      <bottom style="medium">
        <color theme="0"/>
      </bottom>
      <diagonal/>
    </border>
    <border>
      <left/>
      <right/>
      <top style="thin">
        <color theme="4" tint="0.39997558519241921"/>
      </top>
      <bottom style="thin">
        <color theme="4" tint="0.39997558519241921"/>
      </bottom>
      <diagonal/>
    </border>
  </borders>
  <cellStyleXfs count="58">
    <xf numFmtId="0" fontId="0" fillId="0" borderId="0"/>
    <xf numFmtId="0" fontId="16" fillId="0" borderId="0"/>
    <xf numFmtId="0" fontId="21" fillId="0" borderId="0" applyNumberFormat="0" applyFill="0" applyBorder="0" applyAlignment="0" applyProtection="0"/>
    <xf numFmtId="0" fontId="22" fillId="0" borderId="8" applyNumberFormat="0" applyFill="0" applyAlignment="0" applyProtection="0"/>
    <xf numFmtId="0" fontId="23" fillId="0" borderId="9" applyNumberFormat="0" applyFill="0" applyAlignment="0" applyProtection="0"/>
    <xf numFmtId="0" fontId="24" fillId="0" borderId="10" applyNumberFormat="0" applyFill="0" applyAlignment="0" applyProtection="0"/>
    <xf numFmtId="0" fontId="24" fillId="0" borderId="0" applyNumberFormat="0" applyFill="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7" fillId="13" borderId="0" applyNumberFormat="0" applyBorder="0" applyAlignment="0" applyProtection="0"/>
    <xf numFmtId="0" fontId="28" fillId="14" borderId="11" applyNumberFormat="0" applyAlignment="0" applyProtection="0"/>
    <xf numFmtId="0" fontId="29" fillId="15" borderId="12" applyNumberFormat="0" applyAlignment="0" applyProtection="0"/>
    <xf numFmtId="0" fontId="30" fillId="15" borderId="11" applyNumberFormat="0" applyAlignment="0" applyProtection="0"/>
    <xf numFmtId="0" fontId="31" fillId="0" borderId="13" applyNumberFormat="0" applyFill="0" applyAlignment="0" applyProtection="0"/>
    <xf numFmtId="0" fontId="19" fillId="16" borderId="14"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16" applyNumberFormat="0" applyFill="0" applyAlignment="0" applyProtection="0"/>
    <xf numFmtId="0" fontId="3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35" fillId="41" borderId="0" applyNumberFormat="0" applyBorder="0" applyAlignment="0" applyProtection="0"/>
    <xf numFmtId="0" fontId="15" fillId="0" borderId="0"/>
    <xf numFmtId="0" fontId="15" fillId="17" borderId="15" applyNumberFormat="0" applyFont="0" applyAlignment="0" applyProtection="0"/>
    <xf numFmtId="0" fontId="36" fillId="0" borderId="0"/>
    <xf numFmtId="0" fontId="72" fillId="0" borderId="0"/>
    <xf numFmtId="0" fontId="12" fillId="0" borderId="0"/>
    <xf numFmtId="0" fontId="11" fillId="0" borderId="0"/>
    <xf numFmtId="0" fontId="11" fillId="0" borderId="0"/>
    <xf numFmtId="0" fontId="10"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cellStyleXfs>
  <cellXfs count="328">
    <xf numFmtId="0" fontId="0" fillId="0" borderId="0" xfId="0" applyAlignment="1">
      <alignment wrapText="1"/>
    </xf>
    <xf numFmtId="0" fontId="17" fillId="0" borderId="0" xfId="0" applyFont="1" applyAlignment="1" applyProtection="1">
      <alignment wrapText="1"/>
      <protection hidden="1"/>
    </xf>
    <xf numFmtId="0" fontId="36" fillId="0" borderId="0" xfId="44" applyAlignment="1">
      <alignment horizontal="center" vertical="center"/>
    </xf>
    <xf numFmtId="0" fontId="36" fillId="0" borderId="0" xfId="44" applyAlignment="1">
      <alignment horizontal="center" vertical="center" wrapText="1"/>
    </xf>
    <xf numFmtId="0" fontId="39" fillId="8" borderId="1" xfId="0" applyFont="1" applyFill="1" applyBorder="1" applyAlignment="1" applyProtection="1">
      <alignment horizontal="center" vertical="center" wrapText="1"/>
      <protection hidden="1"/>
    </xf>
    <xf numFmtId="0" fontId="38" fillId="8" borderId="2" xfId="0" applyFont="1" applyFill="1" applyBorder="1" applyAlignment="1" applyProtection="1">
      <alignment horizontal="left" vertical="center"/>
      <protection hidden="1"/>
    </xf>
    <xf numFmtId="0" fontId="39" fillId="8" borderId="2" xfId="0" applyFont="1" applyFill="1" applyBorder="1" applyAlignment="1" applyProtection="1">
      <alignment horizontal="left" vertical="center"/>
      <protection hidden="1"/>
    </xf>
    <xf numFmtId="1" fontId="40" fillId="7" borderId="3" xfId="0" applyNumberFormat="1" applyFont="1" applyFill="1" applyBorder="1" applyAlignment="1" applyProtection="1">
      <alignment horizontal="center" vertical="center"/>
      <protection hidden="1"/>
    </xf>
    <xf numFmtId="0" fontId="39" fillId="8" borderId="2" xfId="0" applyFont="1" applyFill="1" applyBorder="1" applyAlignment="1" applyProtection="1">
      <alignment horizontal="center" vertical="center"/>
      <protection hidden="1"/>
    </xf>
    <xf numFmtId="0" fontId="43" fillId="42" borderId="3" xfId="0" applyFont="1" applyFill="1" applyBorder="1" applyAlignment="1" applyProtection="1">
      <alignment vertical="center" wrapText="1"/>
      <protection hidden="1"/>
    </xf>
    <xf numFmtId="0" fontId="43" fillId="42" borderId="4" xfId="0" applyFont="1" applyFill="1" applyBorder="1" applyAlignment="1" applyProtection="1">
      <alignment vertical="center" wrapText="1"/>
      <protection hidden="1"/>
    </xf>
    <xf numFmtId="0" fontId="18" fillId="42" borderId="6" xfId="0" applyFont="1" applyFill="1" applyBorder="1" applyAlignment="1" applyProtection="1">
      <alignment vertical="center" wrapText="1"/>
      <protection hidden="1"/>
    </xf>
    <xf numFmtId="0" fontId="48" fillId="42" borderId="3" xfId="0" applyFont="1" applyFill="1" applyBorder="1" applyAlignment="1" applyProtection="1">
      <alignment vertical="center" wrapText="1"/>
      <protection hidden="1"/>
    </xf>
    <xf numFmtId="0" fontId="48" fillId="42" borderId="6" xfId="0" applyFont="1" applyFill="1" applyBorder="1" applyAlignment="1" applyProtection="1">
      <alignment horizontal="left" vertical="center"/>
      <protection hidden="1"/>
    </xf>
    <xf numFmtId="0" fontId="44" fillId="6" borderId="3" xfId="0" applyFont="1" applyFill="1" applyBorder="1" applyAlignment="1" applyProtection="1">
      <alignment vertical="center" wrapText="1"/>
      <protection hidden="1"/>
    </xf>
    <xf numFmtId="0" fontId="44" fillId="6" borderId="6" xfId="0" applyFont="1" applyFill="1" applyBorder="1" applyAlignment="1" applyProtection="1">
      <alignment vertical="center" wrapText="1"/>
      <protection hidden="1"/>
    </xf>
    <xf numFmtId="3" fontId="40" fillId="7" borderId="1" xfId="0" applyNumberFormat="1" applyFont="1" applyFill="1" applyBorder="1" applyAlignment="1" applyProtection="1">
      <alignment horizontal="center" vertical="center"/>
      <protection hidden="1"/>
    </xf>
    <xf numFmtId="0" fontId="49" fillId="43" borderId="32" xfId="0" applyFont="1" applyFill="1" applyBorder="1"/>
    <xf numFmtId="0" fontId="49" fillId="43" borderId="33" xfId="0" applyFont="1" applyFill="1" applyBorder="1" applyAlignment="1">
      <alignment horizontal="left" vertical="top"/>
    </xf>
    <xf numFmtId="0" fontId="50" fillId="44" borderId="1" xfId="0" applyFont="1" applyFill="1" applyBorder="1"/>
    <xf numFmtId="0" fontId="0" fillId="44" borderId="1" xfId="0" applyFont="1" applyFill="1" applyBorder="1"/>
    <xf numFmtId="0" fontId="0" fillId="44" borderId="1" xfId="0" applyFont="1" applyFill="1" applyBorder="1" applyAlignment="1">
      <alignment horizontal="left" vertical="top"/>
    </xf>
    <xf numFmtId="0" fontId="0" fillId="44" borderId="2" xfId="0" applyFont="1" applyFill="1" applyBorder="1" applyAlignment="1">
      <alignment horizontal="left" vertical="top"/>
    </xf>
    <xf numFmtId="0" fontId="50" fillId="45" borderId="1" xfId="0" applyFont="1" applyFill="1" applyBorder="1"/>
    <xf numFmtId="0" fontId="0" fillId="45" borderId="1" xfId="0" applyFont="1" applyFill="1" applyBorder="1" applyAlignment="1">
      <alignment horizontal="left" vertical="top"/>
    </xf>
    <xf numFmtId="0" fontId="0" fillId="45" borderId="2" xfId="0" applyFont="1" applyFill="1" applyBorder="1" applyAlignment="1">
      <alignment horizontal="left" vertical="top"/>
    </xf>
    <xf numFmtId="0" fontId="0" fillId="45" borderId="1" xfId="0" applyFont="1" applyFill="1" applyBorder="1"/>
    <xf numFmtId="0" fontId="50" fillId="45" borderId="34" xfId="0" applyFont="1" applyFill="1" applyBorder="1"/>
    <xf numFmtId="0" fontId="0" fillId="45" borderId="34" xfId="0" applyFont="1" applyFill="1" applyBorder="1" applyAlignment="1">
      <alignment horizontal="left" vertical="top"/>
    </xf>
    <xf numFmtId="0" fontId="0" fillId="45" borderId="18" xfId="0" applyFont="1" applyFill="1" applyBorder="1" applyAlignment="1">
      <alignment horizontal="left" vertical="top"/>
    </xf>
    <xf numFmtId="0" fontId="0" fillId="0" borderId="0" xfId="0"/>
    <xf numFmtId="0" fontId="52" fillId="0" borderId="0" xfId="0" applyFont="1" applyAlignment="1">
      <alignment horizontal="justify" vertical="center" wrapText="1"/>
    </xf>
    <xf numFmtId="0" fontId="53" fillId="0" borderId="0" xfId="0" applyFont="1" applyAlignment="1">
      <alignment horizontal="justify" vertical="center" wrapText="1"/>
    </xf>
    <xf numFmtId="0" fontId="0" fillId="46" borderId="0" xfId="0" applyFill="1" applyAlignment="1"/>
    <xf numFmtId="0" fontId="0" fillId="2" borderId="21" xfId="0" applyFill="1" applyBorder="1" applyAlignment="1"/>
    <xf numFmtId="0" fontId="55" fillId="2" borderId="36" xfId="0" applyFont="1" applyFill="1" applyBorder="1" applyAlignment="1">
      <alignment horizontal="justify" vertical="center"/>
    </xf>
    <xf numFmtId="0" fontId="0" fillId="2" borderId="37" xfId="0" applyFill="1" applyBorder="1" applyAlignment="1"/>
    <xf numFmtId="0" fontId="55" fillId="2" borderId="36" xfId="0" applyFont="1" applyFill="1" applyBorder="1" applyAlignment="1">
      <alignment horizontal="justify" vertical="center" wrapText="1"/>
    </xf>
    <xf numFmtId="0" fontId="53" fillId="2" borderId="36" xfId="0" applyFont="1" applyFill="1" applyBorder="1" applyAlignment="1">
      <alignment horizontal="justify" vertical="center" wrapText="1"/>
    </xf>
    <xf numFmtId="0" fontId="0" fillId="2" borderId="19" xfId="0" applyFill="1" applyBorder="1" applyAlignment="1"/>
    <xf numFmtId="0" fontId="0" fillId="2" borderId="22" xfId="0" applyFill="1" applyBorder="1" applyAlignment="1"/>
    <xf numFmtId="0" fontId="22" fillId="2" borderId="35" xfId="3" applyFill="1" applyBorder="1" applyAlignment="1"/>
    <xf numFmtId="0" fontId="56" fillId="2" borderId="36" xfId="0" applyFont="1" applyFill="1" applyBorder="1" applyAlignment="1">
      <alignment horizontal="justify" vertical="center" wrapText="1"/>
    </xf>
    <xf numFmtId="0" fontId="17" fillId="47" borderId="0" xfId="0" applyFont="1" applyFill="1" applyAlignment="1" applyProtection="1">
      <alignment wrapText="1"/>
      <protection hidden="1"/>
    </xf>
    <xf numFmtId="0" fontId="17" fillId="42" borderId="26" xfId="0" applyFont="1" applyFill="1" applyBorder="1" applyAlignment="1" applyProtection="1">
      <alignment wrapText="1"/>
      <protection hidden="1"/>
    </xf>
    <xf numFmtId="0" fontId="17" fillId="42" borderId="0" xfId="0" applyFont="1" applyFill="1" applyBorder="1" applyAlignment="1" applyProtection="1">
      <alignment wrapText="1"/>
      <protection hidden="1"/>
    </xf>
    <xf numFmtId="0" fontId="17" fillId="42" borderId="27" xfId="0" applyFont="1" applyFill="1" applyBorder="1" applyAlignment="1" applyProtection="1">
      <alignment wrapText="1"/>
      <protection hidden="1"/>
    </xf>
    <xf numFmtId="0" fontId="17" fillId="47" borderId="26" xfId="0" applyFont="1" applyFill="1" applyBorder="1" applyAlignment="1" applyProtection="1">
      <alignment horizontal="center" wrapText="1"/>
      <protection hidden="1"/>
    </xf>
    <xf numFmtId="0" fontId="17" fillId="47" borderId="0" xfId="0" applyFont="1" applyFill="1" applyBorder="1" applyAlignment="1" applyProtection="1">
      <alignment horizontal="center" wrapText="1"/>
      <protection hidden="1"/>
    </xf>
    <xf numFmtId="0" fontId="17" fillId="47" borderId="27" xfId="0" applyFont="1" applyFill="1" applyBorder="1" applyAlignment="1" applyProtection="1">
      <alignment horizontal="center" wrapText="1"/>
      <protection hidden="1"/>
    </xf>
    <xf numFmtId="0" fontId="17" fillId="5" borderId="26" xfId="0" applyFont="1" applyFill="1" applyBorder="1" applyAlignment="1" applyProtection="1">
      <alignment wrapText="1"/>
      <protection hidden="1"/>
    </xf>
    <xf numFmtId="0" fontId="17" fillId="5" borderId="0" xfId="0" applyFont="1" applyFill="1" applyBorder="1" applyAlignment="1" applyProtection="1">
      <alignment wrapText="1"/>
      <protection hidden="1"/>
    </xf>
    <xf numFmtId="14" fontId="58" fillId="42" borderId="0" xfId="0" applyNumberFormat="1" applyFont="1" applyFill="1" applyBorder="1" applyAlignment="1" applyProtection="1">
      <protection hidden="1"/>
    </xf>
    <xf numFmtId="14" fontId="59" fillId="42" borderId="0" xfId="0" applyNumberFormat="1" applyFont="1" applyFill="1" applyBorder="1" applyAlignment="1" applyProtection="1">
      <protection hidden="1"/>
    </xf>
    <xf numFmtId="14" fontId="58" fillId="42" borderId="27" xfId="0" applyNumberFormat="1" applyFont="1" applyFill="1" applyBorder="1" applyAlignment="1" applyProtection="1">
      <protection hidden="1"/>
    </xf>
    <xf numFmtId="0" fontId="57" fillId="47" borderId="0" xfId="0" applyFont="1" applyFill="1" applyBorder="1" applyAlignment="1" applyProtection="1">
      <alignment horizontal="left" vertical="top" wrapText="1"/>
      <protection hidden="1"/>
    </xf>
    <xf numFmtId="0" fontId="57" fillId="47" borderId="27" xfId="0" applyFont="1" applyFill="1" applyBorder="1" applyAlignment="1" applyProtection="1">
      <alignment horizontal="left" vertical="top" wrapText="1"/>
      <protection hidden="1"/>
    </xf>
    <xf numFmtId="0" fontId="48" fillId="42" borderId="40" xfId="0" applyFont="1" applyFill="1" applyBorder="1" applyAlignment="1" applyProtection="1">
      <alignment vertical="center" wrapText="1"/>
      <protection hidden="1"/>
    </xf>
    <xf numFmtId="0" fontId="18" fillId="42" borderId="43" xfId="0" applyFont="1" applyFill="1" applyBorder="1" applyAlignment="1" applyProtection="1">
      <alignment vertical="center" wrapText="1"/>
      <protection hidden="1"/>
    </xf>
    <xf numFmtId="0" fontId="39" fillId="8" borderId="44" xfId="0" applyFont="1" applyFill="1" applyBorder="1" applyAlignment="1" applyProtection="1">
      <alignment horizontal="center" vertical="center"/>
      <protection hidden="1"/>
    </xf>
    <xf numFmtId="0" fontId="44" fillId="6" borderId="40" xfId="0" applyFont="1" applyFill="1" applyBorder="1" applyAlignment="1" applyProtection="1">
      <alignment vertical="center" wrapText="1"/>
      <protection hidden="1"/>
    </xf>
    <xf numFmtId="0" fontId="44" fillId="6" borderId="43" xfId="0" applyFont="1" applyFill="1" applyBorder="1" applyAlignment="1" applyProtection="1">
      <alignment vertical="center" wrapText="1"/>
      <protection hidden="1"/>
    </xf>
    <xf numFmtId="3" fontId="40" fillId="7" borderId="44" xfId="0" applyNumberFormat="1" applyFont="1" applyFill="1" applyBorder="1" applyAlignment="1" applyProtection="1">
      <alignment horizontal="center" vertical="center" wrapText="1"/>
      <protection hidden="1"/>
    </xf>
    <xf numFmtId="3" fontId="40" fillId="7" borderId="41" xfId="0" applyNumberFormat="1" applyFont="1" applyFill="1" applyBorder="1" applyAlignment="1" applyProtection="1">
      <alignment horizontal="center" vertical="center" wrapText="1"/>
      <protection hidden="1"/>
    </xf>
    <xf numFmtId="0" fontId="20" fillId="3" borderId="0" xfId="0" applyFont="1" applyFill="1" applyBorder="1" applyAlignment="1" applyProtection="1">
      <alignment wrapText="1"/>
    </xf>
    <xf numFmtId="0" fontId="20" fillId="3" borderId="27" xfId="0" applyFont="1" applyFill="1" applyBorder="1" applyAlignment="1" applyProtection="1">
      <alignment wrapText="1"/>
    </xf>
    <xf numFmtId="3" fontId="40" fillId="7" borderId="44" xfId="0" applyNumberFormat="1" applyFont="1" applyFill="1" applyBorder="1" applyAlignment="1" applyProtection="1">
      <alignment horizontal="center" vertical="center"/>
      <protection hidden="1"/>
    </xf>
    <xf numFmtId="3" fontId="40" fillId="7" borderId="44" xfId="0" applyNumberFormat="1" applyFont="1" applyFill="1" applyBorder="1" applyAlignment="1" applyProtection="1">
      <alignment horizontal="left" vertical="center"/>
      <protection hidden="1"/>
    </xf>
    <xf numFmtId="3" fontId="40" fillId="7" borderId="41" xfId="0" applyNumberFormat="1" applyFont="1" applyFill="1" applyBorder="1" applyAlignment="1" applyProtection="1">
      <alignment horizontal="left" vertical="center"/>
      <protection hidden="1"/>
    </xf>
    <xf numFmtId="0" fontId="61" fillId="0" borderId="0" xfId="0" applyFont="1" applyAlignment="1">
      <alignment horizontal="justify" vertical="center" wrapText="1"/>
    </xf>
    <xf numFmtId="0" fontId="63" fillId="0" borderId="0" xfId="0" applyFont="1" applyAlignment="1">
      <alignment horizontal="justify" vertical="center" wrapText="1"/>
    </xf>
    <xf numFmtId="0" fontId="65" fillId="0" borderId="0" xfId="0" applyFont="1" applyAlignment="1">
      <alignment vertical="center" wrapText="1"/>
    </xf>
    <xf numFmtId="0" fontId="66" fillId="0" borderId="0" xfId="0" applyFont="1" applyAlignment="1">
      <alignment horizontal="justify" vertical="center" wrapText="1"/>
    </xf>
    <xf numFmtId="0" fontId="67" fillId="0" borderId="0" xfId="0" applyFont="1" applyAlignment="1">
      <alignment horizontal="justify" vertical="center" wrapText="1"/>
    </xf>
    <xf numFmtId="0" fontId="68" fillId="49" borderId="51" xfId="0" applyFont="1" applyFill="1" applyBorder="1" applyAlignment="1">
      <alignment horizontal="justify" vertical="center" wrapText="1"/>
    </xf>
    <xf numFmtId="0" fontId="52" fillId="0" borderId="0" xfId="0" applyFont="1" applyAlignment="1">
      <alignment vertical="center" wrapText="1"/>
    </xf>
    <xf numFmtId="0" fontId="55" fillId="0" borderId="0" xfId="0" applyFont="1" applyAlignment="1">
      <alignment vertical="center" wrapText="1"/>
    </xf>
    <xf numFmtId="0" fontId="53" fillId="0" borderId="0" xfId="0" applyFont="1" applyAlignment="1">
      <alignment horizontal="left" vertical="center" wrapText="1" indent="4"/>
    </xf>
    <xf numFmtId="0" fontId="70" fillId="0" borderId="0" xfId="0" applyFont="1" applyAlignment="1">
      <alignment horizontal="justify" vertical="center" wrapText="1"/>
    </xf>
    <xf numFmtId="0" fontId="0" fillId="2" borderId="0" xfId="0" applyFill="1" applyAlignment="1">
      <alignment wrapText="1"/>
    </xf>
    <xf numFmtId="0" fontId="73" fillId="0" borderId="0" xfId="45" applyFont="1"/>
    <xf numFmtId="0" fontId="14" fillId="0" borderId="0" xfId="45" applyFont="1"/>
    <xf numFmtId="0" fontId="51" fillId="0" borderId="0" xfId="45" applyFont="1"/>
    <xf numFmtId="0" fontId="51" fillId="50" borderId="0" xfId="45" applyFont="1" applyFill="1"/>
    <xf numFmtId="0" fontId="74" fillId="50" borderId="0" xfId="45" applyFont="1" applyFill="1"/>
    <xf numFmtId="0" fontId="14" fillId="50" borderId="0" xfId="45" applyFont="1" applyFill="1"/>
    <xf numFmtId="0" fontId="75" fillId="0" borderId="52" xfId="45" applyFont="1" applyFill="1" applyBorder="1"/>
    <xf numFmtId="0" fontId="76" fillId="0" borderId="52" xfId="45" applyFont="1" applyFill="1" applyBorder="1"/>
    <xf numFmtId="0" fontId="14" fillId="0" borderId="52" xfId="45" applyFont="1" applyBorder="1"/>
    <xf numFmtId="0" fontId="74" fillId="0" borderId="52" xfId="45" applyFont="1" applyBorder="1"/>
    <xf numFmtId="0" fontId="74" fillId="0" borderId="0" xfId="45" applyFont="1"/>
    <xf numFmtId="0" fontId="75" fillId="0" borderId="52" xfId="45" applyFont="1" applyFill="1" applyBorder="1" applyAlignment="1">
      <alignment horizontal="left" vertical="center" wrapText="1"/>
    </xf>
    <xf numFmtId="0" fontId="76" fillId="0" borderId="52" xfId="45" applyFont="1" applyFill="1" applyBorder="1" applyAlignment="1">
      <alignment horizontal="left" vertical="center" wrapText="1"/>
    </xf>
    <xf numFmtId="0" fontId="14" fillId="0" borderId="0" xfId="45" applyFont="1" applyFill="1" applyBorder="1"/>
    <xf numFmtId="0" fontId="75" fillId="0" borderId="52" xfId="45" applyFont="1" applyFill="1" applyBorder="1" applyAlignment="1">
      <alignment horizontal="left" vertical="top" wrapText="1"/>
    </xf>
    <xf numFmtId="0" fontId="75" fillId="0" borderId="52" xfId="45" applyFont="1" applyFill="1" applyBorder="1" applyAlignment="1">
      <alignment wrapText="1"/>
    </xf>
    <xf numFmtId="0" fontId="76" fillId="0" borderId="52" xfId="45" applyFont="1" applyFill="1" applyBorder="1" applyAlignment="1">
      <alignment wrapText="1"/>
    </xf>
    <xf numFmtId="0" fontId="77" fillId="0" borderId="52" xfId="45" applyFont="1" applyFill="1" applyBorder="1" applyAlignment="1">
      <alignment horizontal="center" vertical="center" wrapText="1"/>
    </xf>
    <xf numFmtId="0" fontId="77" fillId="0" borderId="52" xfId="45" applyFont="1" applyFill="1" applyBorder="1" applyAlignment="1">
      <alignment horizontal="right" vertical="center" wrapText="1"/>
    </xf>
    <xf numFmtId="0" fontId="75" fillId="0" borderId="52" xfId="45" applyFont="1" applyFill="1" applyBorder="1" applyAlignment="1">
      <alignment vertical="center" wrapText="1"/>
    </xf>
    <xf numFmtId="0" fontId="76" fillId="0" borderId="52" xfId="45" applyFont="1" applyFill="1" applyBorder="1" applyAlignment="1">
      <alignment vertical="center" wrapText="1"/>
    </xf>
    <xf numFmtId="0" fontId="74" fillId="0" borderId="52" xfId="45" applyFont="1" applyBorder="1" applyAlignment="1">
      <alignment wrapText="1"/>
    </xf>
    <xf numFmtId="0" fontId="14" fillId="0" borderId="52" xfId="45" applyFont="1" applyFill="1" applyBorder="1" applyAlignment="1">
      <alignment horizontal="left" vertical="center" wrapText="1"/>
    </xf>
    <xf numFmtId="0" fontId="14" fillId="0" borderId="0" xfId="45" applyFont="1" applyFill="1" applyBorder="1" applyAlignment="1">
      <alignment horizontal="left" vertical="center"/>
    </xf>
    <xf numFmtId="0" fontId="14" fillId="0" borderId="0" xfId="45" applyFont="1" applyFill="1" applyBorder="1" applyAlignment="1">
      <alignment horizontal="left" vertical="center" wrapText="1"/>
    </xf>
    <xf numFmtId="0" fontId="14" fillId="0" borderId="53" xfId="45" applyFont="1" applyFill="1" applyBorder="1" applyAlignment="1">
      <alignment horizontal="left" vertical="center" wrapText="1"/>
    </xf>
    <xf numFmtId="0" fontId="75" fillId="0" borderId="54" xfId="45" applyFont="1" applyFill="1" applyBorder="1" applyAlignment="1">
      <alignment vertical="center" wrapText="1"/>
    </xf>
    <xf numFmtId="0" fontId="75" fillId="0" borderId="54" xfId="45" applyFont="1" applyFill="1" applyBorder="1" applyAlignment="1">
      <alignment horizontal="left" vertical="center" wrapText="1"/>
    </xf>
    <xf numFmtId="0" fontId="14" fillId="0" borderId="54" xfId="45" applyFont="1" applyFill="1" applyBorder="1" applyAlignment="1">
      <alignment horizontal="left" vertical="center" wrapText="1"/>
    </xf>
    <xf numFmtId="0" fontId="75" fillId="0" borderId="52" xfId="45" applyFont="1" applyFill="1" applyBorder="1" applyAlignment="1">
      <alignment horizontal="left" wrapText="1"/>
    </xf>
    <xf numFmtId="0" fontId="14" fillId="0" borderId="52" xfId="45" applyFont="1" applyBorder="1" applyAlignment="1">
      <alignment horizontal="left"/>
    </xf>
    <xf numFmtId="0" fontId="75" fillId="0" borderId="52" xfId="45" applyFont="1" applyFill="1" applyBorder="1" applyAlignment="1">
      <alignment horizontal="center" vertical="center" wrapText="1"/>
    </xf>
    <xf numFmtId="0" fontId="14" fillId="0" borderId="52" xfId="45" applyFont="1" applyFill="1" applyBorder="1" applyAlignment="1">
      <alignment horizontal="left" wrapText="1"/>
    </xf>
    <xf numFmtId="0" fontId="14" fillId="0" borderId="52" xfId="45" applyFont="1" applyFill="1" applyBorder="1" applyAlignment="1">
      <alignment vertical="center" wrapText="1"/>
    </xf>
    <xf numFmtId="0" fontId="75" fillId="0" borderId="54" xfId="45" applyFont="1" applyFill="1" applyBorder="1" applyAlignment="1">
      <alignment wrapText="1"/>
    </xf>
    <xf numFmtId="0" fontId="14" fillId="0" borderId="52" xfId="45" applyFont="1" applyFill="1" applyBorder="1" applyAlignment="1">
      <alignment wrapText="1"/>
    </xf>
    <xf numFmtId="0" fontId="75" fillId="0" borderId="0" xfId="45" applyFont="1" applyFill="1" applyBorder="1" applyAlignment="1">
      <alignment vertical="center" wrapText="1"/>
    </xf>
    <xf numFmtId="0" fontId="75" fillId="0" borderId="0" xfId="45" applyFont="1" applyFill="1" applyBorder="1"/>
    <xf numFmtId="0" fontId="14" fillId="0" borderId="0" xfId="45" applyFont="1" applyBorder="1"/>
    <xf numFmtId="0" fontId="14" fillId="0" borderId="54" xfId="45" applyFont="1" applyFill="1" applyBorder="1"/>
    <xf numFmtId="0" fontId="14" fillId="0" borderId="52" xfId="45" applyFont="1" applyFill="1" applyBorder="1"/>
    <xf numFmtId="0" fontId="14" fillId="0" borderId="52" xfId="45" applyFont="1" applyBorder="1" applyAlignment="1">
      <alignment wrapText="1"/>
    </xf>
    <xf numFmtId="0" fontId="78" fillId="42" borderId="34" xfId="44" applyFont="1" applyFill="1" applyBorder="1" applyAlignment="1">
      <alignment horizontal="center" vertical="center" wrapText="1"/>
    </xf>
    <xf numFmtId="0" fontId="16" fillId="46" borderId="0" xfId="0" applyFont="1" applyFill="1" applyAlignment="1"/>
    <xf numFmtId="0" fontId="79" fillId="0" borderId="0" xfId="0" applyFont="1" applyFill="1" applyAlignment="1"/>
    <xf numFmtId="0" fontId="80" fillId="0" borderId="0" xfId="0" applyFont="1" applyFill="1" applyAlignment="1"/>
    <xf numFmtId="0" fontId="16" fillId="0" borderId="0" xfId="0" applyFont="1" applyFill="1" applyAlignment="1"/>
    <xf numFmtId="0" fontId="55" fillId="2" borderId="0" xfId="0" applyFont="1" applyFill="1" applyBorder="1" applyAlignment="1">
      <alignment horizontal="justify" vertical="center" wrapText="1"/>
    </xf>
    <xf numFmtId="0" fontId="17" fillId="46" borderId="0" xfId="0" applyFont="1" applyFill="1" applyAlignment="1" applyProtection="1">
      <alignment wrapText="1"/>
      <protection hidden="1"/>
    </xf>
    <xf numFmtId="0" fontId="17" fillId="46" borderId="0" xfId="0" applyFont="1" applyFill="1" applyAlignment="1" applyProtection="1">
      <protection hidden="1"/>
    </xf>
    <xf numFmtId="0" fontId="52" fillId="46" borderId="0" xfId="0" applyFont="1" applyFill="1" applyAlignment="1">
      <alignment horizontal="justify" vertical="center" wrapText="1"/>
    </xf>
    <xf numFmtId="0" fontId="53" fillId="46" borderId="0" xfId="0" applyFont="1" applyFill="1" applyAlignment="1">
      <alignment horizontal="justify" vertical="center" wrapText="1"/>
    </xf>
    <xf numFmtId="0" fontId="0" fillId="46" borderId="0" xfId="0" applyFill="1" applyAlignment="1" applyProtection="1">
      <alignment wrapText="1"/>
    </xf>
    <xf numFmtId="0" fontId="81" fillId="46" borderId="0" xfId="0" applyFont="1" applyFill="1" applyAlignment="1" applyProtection="1">
      <alignment wrapText="1"/>
      <protection hidden="1"/>
    </xf>
    <xf numFmtId="0" fontId="34" fillId="6" borderId="7" xfId="0" applyFont="1" applyFill="1" applyBorder="1" applyAlignment="1" applyProtection="1">
      <alignment vertical="center"/>
      <protection hidden="1"/>
    </xf>
    <xf numFmtId="0" fontId="34" fillId="3" borderId="7" xfId="0" applyFont="1" applyFill="1" applyBorder="1" applyAlignment="1" applyProtection="1">
      <alignment vertical="center"/>
      <protection hidden="1"/>
    </xf>
    <xf numFmtId="0" fontId="16" fillId="0" borderId="0" xfId="1"/>
    <xf numFmtId="1" fontId="40" fillId="7" borderId="3" xfId="0" applyNumberFormat="1" applyFont="1" applyFill="1" applyBorder="1" applyAlignment="1" applyProtection="1">
      <alignment horizontal="center" vertical="center" wrapText="1"/>
      <protection hidden="1"/>
    </xf>
    <xf numFmtId="0" fontId="13" fillId="0" borderId="0" xfId="45" applyFont="1" applyFill="1" applyBorder="1" applyAlignment="1">
      <alignment wrapText="1"/>
    </xf>
    <xf numFmtId="0" fontId="52" fillId="0" borderId="52" xfId="0" applyFont="1" applyBorder="1" applyAlignment="1">
      <alignment horizontal="justify" vertical="center" wrapText="1"/>
    </xf>
    <xf numFmtId="1" fontId="40" fillId="7" borderId="6" xfId="0" applyNumberFormat="1" applyFont="1" applyFill="1" applyBorder="1" applyAlignment="1" applyProtection="1">
      <alignment horizontal="center" vertical="center"/>
      <protection hidden="1"/>
    </xf>
    <xf numFmtId="0" fontId="84" fillId="2" borderId="0" xfId="0" applyFont="1" applyFill="1" applyAlignment="1">
      <alignment wrapText="1"/>
    </xf>
    <xf numFmtId="0" fontId="16" fillId="44" borderId="1" xfId="0" applyFont="1" applyFill="1" applyBorder="1" applyAlignment="1">
      <alignment horizontal="left" vertical="top"/>
    </xf>
    <xf numFmtId="0" fontId="16" fillId="44" borderId="2" xfId="0" applyFont="1" applyFill="1" applyBorder="1" applyAlignment="1">
      <alignment horizontal="left" vertical="top"/>
    </xf>
    <xf numFmtId="0" fontId="12" fillId="0" borderId="0" xfId="46"/>
    <xf numFmtId="0" fontId="50" fillId="45" borderId="34" xfId="46" applyFont="1" applyFill="1" applyBorder="1"/>
    <xf numFmtId="0" fontId="50" fillId="45" borderId="1" xfId="46" applyFont="1" applyFill="1" applyBorder="1"/>
    <xf numFmtId="0" fontId="50" fillId="44" borderId="1" xfId="46" applyFont="1" applyFill="1" applyBorder="1"/>
    <xf numFmtId="0" fontId="12" fillId="0" borderId="0" xfId="46" applyAlignment="1">
      <alignment horizontal="center" vertical="center"/>
    </xf>
    <xf numFmtId="0" fontId="47" fillId="46" borderId="0" xfId="0" applyFont="1" applyFill="1" applyAlignment="1" applyProtection="1">
      <alignment wrapText="1"/>
      <protection hidden="1"/>
    </xf>
    <xf numFmtId="0" fontId="47" fillId="46" borderId="0" xfId="0" applyFont="1" applyFill="1" applyAlignment="1" applyProtection="1">
      <protection hidden="1"/>
    </xf>
    <xf numFmtId="2" fontId="36" fillId="0" borderId="52" xfId="44" applyNumberFormat="1" applyFill="1" applyBorder="1" applyAlignment="1">
      <alignment horizontal="center" vertical="center"/>
    </xf>
    <xf numFmtId="164" fontId="36" fillId="0" borderId="52" xfId="44" applyNumberFormat="1" applyFill="1" applyBorder="1" applyAlignment="1">
      <alignment horizontal="center" vertical="center"/>
    </xf>
    <xf numFmtId="0" fontId="10" fillId="0" borderId="0" xfId="49"/>
    <xf numFmtId="0" fontId="49" fillId="53" borderId="52" xfId="49" applyFont="1" applyFill="1" applyBorder="1"/>
    <xf numFmtId="0" fontId="51" fillId="0" borderId="52" xfId="49" applyFont="1" applyBorder="1"/>
    <xf numFmtId="0" fontId="10" fillId="0" borderId="52" xfId="49" applyBorder="1" applyAlignment="1">
      <alignment horizontal="center" vertical="center"/>
    </xf>
    <xf numFmtId="0" fontId="10" fillId="0" borderId="52" xfId="49" applyBorder="1"/>
    <xf numFmtId="0" fontId="85" fillId="0" borderId="52" xfId="49" applyFont="1" applyBorder="1" applyAlignment="1">
      <alignment horizontal="center" vertical="center"/>
    </xf>
    <xf numFmtId="0" fontId="75" fillId="0" borderId="52" xfId="49" applyFont="1" applyBorder="1" applyAlignment="1">
      <alignment horizontal="center" vertical="center"/>
    </xf>
    <xf numFmtId="0" fontId="10" fillId="0" borderId="0" xfId="49" applyBorder="1" applyAlignment="1">
      <alignment horizontal="center" vertical="center"/>
    </xf>
    <xf numFmtId="0" fontId="85" fillId="0" borderId="0" xfId="49" applyFont="1" applyBorder="1" applyAlignment="1">
      <alignment horizontal="center" vertical="center"/>
    </xf>
    <xf numFmtId="0" fontId="0" fillId="54" borderId="57" xfId="0" applyFont="1" applyFill="1" applyBorder="1"/>
    <xf numFmtId="0" fontId="86" fillId="0" borderId="0" xfId="0" applyFont="1" applyAlignment="1">
      <alignment wrapText="1"/>
    </xf>
    <xf numFmtId="0" fontId="8" fillId="0" borderId="0" xfId="46" applyFont="1"/>
    <xf numFmtId="0" fontId="78" fillId="42" borderId="34" xfId="44" applyFont="1" applyFill="1" applyBorder="1" applyAlignment="1" applyProtection="1">
      <alignment horizontal="center" vertical="center" wrapText="1"/>
      <protection locked="0"/>
    </xf>
    <xf numFmtId="0" fontId="78" fillId="42" borderId="34" xfId="44" applyFont="1" applyFill="1" applyBorder="1" applyAlignment="1" applyProtection="1">
      <alignment horizontal="center" vertical="center"/>
      <protection locked="0"/>
    </xf>
    <xf numFmtId="0" fontId="78" fillId="52" borderId="34" xfId="44" applyFont="1" applyFill="1" applyBorder="1" applyAlignment="1" applyProtection="1">
      <alignment horizontal="center" vertical="center" wrapText="1"/>
      <protection locked="0"/>
    </xf>
    <xf numFmtId="0" fontId="78" fillId="51" borderId="34" xfId="44" applyFont="1" applyFill="1" applyBorder="1" applyAlignment="1" applyProtection="1">
      <alignment horizontal="center" vertical="center" wrapText="1"/>
      <protection locked="0"/>
    </xf>
    <xf numFmtId="165" fontId="81" fillId="46" borderId="0" xfId="0" applyNumberFormat="1" applyFont="1" applyFill="1" applyAlignment="1" applyProtection="1">
      <protection hidden="1"/>
    </xf>
    <xf numFmtId="0" fontId="52" fillId="0" borderId="0" xfId="0" applyFont="1" applyAlignment="1">
      <alignment wrapText="1"/>
    </xf>
    <xf numFmtId="0" fontId="7" fillId="0" borderId="0" xfId="46" applyFont="1"/>
    <xf numFmtId="0" fontId="6" fillId="0" borderId="52" xfId="45" applyFont="1" applyFill="1" applyBorder="1" applyAlignment="1">
      <alignment horizontal="left" vertical="center" wrapText="1"/>
    </xf>
    <xf numFmtId="0" fontId="0" fillId="45" borderId="34" xfId="0" applyFont="1" applyFill="1" applyBorder="1"/>
    <xf numFmtId="0" fontId="77" fillId="2" borderId="52" xfId="0" applyFont="1" applyFill="1" applyBorder="1"/>
    <xf numFmtId="0" fontId="77" fillId="2" borderId="52" xfId="0" applyFont="1" applyFill="1" applyBorder="1" applyAlignment="1">
      <alignment horizontal="left" vertical="top"/>
    </xf>
    <xf numFmtId="0" fontId="77" fillId="2" borderId="52" xfId="49" applyFont="1" applyFill="1" applyBorder="1"/>
    <xf numFmtId="0" fontId="75" fillId="2" borderId="52" xfId="0" applyFont="1" applyFill="1" applyBorder="1"/>
    <xf numFmtId="0" fontId="87" fillId="2" borderId="52" xfId="0" applyFont="1" applyFill="1" applyBorder="1" applyAlignment="1">
      <alignment horizontal="left" vertical="top"/>
    </xf>
    <xf numFmtId="0" fontId="87" fillId="2" borderId="52" xfId="0" applyFont="1" applyFill="1" applyBorder="1"/>
    <xf numFmtId="0" fontId="75" fillId="2" borderId="52" xfId="49" applyFont="1" applyFill="1" applyBorder="1" applyAlignment="1">
      <alignment horizontal="right" vertical="center"/>
    </xf>
    <xf numFmtId="0" fontId="16" fillId="0" borderId="0" xfId="0" applyFont="1" applyAlignment="1">
      <alignment wrapText="1"/>
    </xf>
    <xf numFmtId="14" fontId="36" fillId="0" borderId="52" xfId="44" applyNumberFormat="1" applyBorder="1" applyAlignment="1">
      <alignment horizontal="center" vertical="center"/>
    </xf>
    <xf numFmtId="2" fontId="5" fillId="0" borderId="52" xfId="54" applyNumberFormat="1" applyBorder="1" applyAlignment="1">
      <alignment horizontal="center" vertical="center"/>
    </xf>
    <xf numFmtId="164" fontId="5" fillId="0" borderId="52" xfId="54" applyNumberFormat="1" applyBorder="1" applyAlignment="1">
      <alignment horizontal="center" vertical="center"/>
    </xf>
    <xf numFmtId="0" fontId="5" fillId="0" borderId="52" xfId="54" applyBorder="1" applyAlignment="1">
      <alignment horizontal="center" vertical="center"/>
    </xf>
    <xf numFmtId="2" fontId="3" fillId="0" borderId="52" xfId="54" applyNumberFormat="1" applyFont="1" applyBorder="1" applyAlignment="1">
      <alignment horizontal="center" vertical="center"/>
    </xf>
    <xf numFmtId="2" fontId="0" fillId="0" borderId="52" xfId="0" applyNumberFormat="1" applyBorder="1" applyAlignment="1">
      <alignment horizontal="center" vertical="center" wrapText="1"/>
    </xf>
    <xf numFmtId="1" fontId="5" fillId="0" borderId="52" xfId="54" applyNumberFormat="1" applyBorder="1" applyAlignment="1">
      <alignment horizontal="center" vertical="center"/>
    </xf>
    <xf numFmtId="2" fontId="2" fillId="0" borderId="52" xfId="54" applyNumberFormat="1" applyFont="1" applyBorder="1" applyAlignment="1">
      <alignment horizontal="center" vertical="center"/>
    </xf>
    <xf numFmtId="14" fontId="2" fillId="0" borderId="52" xfId="44" applyNumberFormat="1" applyFont="1" applyBorder="1" applyAlignment="1">
      <alignment horizontal="center" vertical="center"/>
    </xf>
    <xf numFmtId="2" fontId="75" fillId="2" borderId="52" xfId="54" applyNumberFormat="1" applyFont="1" applyFill="1" applyBorder="1" applyAlignment="1">
      <alignment horizontal="center" vertical="center"/>
    </xf>
    <xf numFmtId="2" fontId="75" fillId="0" borderId="52" xfId="54" applyNumberFormat="1" applyFont="1" applyFill="1" applyBorder="1" applyAlignment="1">
      <alignment horizontal="center" vertical="center"/>
    </xf>
    <xf numFmtId="14" fontId="36" fillId="0" borderId="52" xfId="44" applyNumberFormat="1" applyFill="1" applyBorder="1" applyAlignment="1">
      <alignment horizontal="center" vertical="center"/>
    </xf>
    <xf numFmtId="2" fontId="5" fillId="0" borderId="52" xfId="54" applyNumberFormat="1" applyFill="1" applyBorder="1" applyAlignment="1">
      <alignment horizontal="center" vertical="center"/>
    </xf>
    <xf numFmtId="164" fontId="5" fillId="0" borderId="52" xfId="54" applyNumberFormat="1" applyFill="1" applyBorder="1" applyAlignment="1">
      <alignment horizontal="center" vertical="center"/>
    </xf>
    <xf numFmtId="0" fontId="5" fillId="0" borderId="52" xfId="54" applyFill="1" applyBorder="1" applyAlignment="1">
      <alignment horizontal="center" vertical="center"/>
    </xf>
    <xf numFmtId="2" fontId="3" fillId="0" borderId="52" xfId="54" applyNumberFormat="1" applyFont="1" applyFill="1" applyBorder="1" applyAlignment="1">
      <alignment horizontal="center" vertical="center"/>
    </xf>
    <xf numFmtId="2" fontId="0" fillId="0" borderId="52" xfId="0" applyNumberFormat="1" applyFill="1" applyBorder="1" applyAlignment="1">
      <alignment horizontal="center" vertical="center" wrapText="1"/>
    </xf>
    <xf numFmtId="0" fontId="0" fillId="0" borderId="0" xfId="0" applyFill="1"/>
    <xf numFmtId="2" fontId="1" fillId="0" borderId="52" xfId="54" applyNumberFormat="1" applyFont="1" applyBorder="1" applyAlignment="1">
      <alignment horizontal="center" vertical="center"/>
    </xf>
    <xf numFmtId="0" fontId="38" fillId="8" borderId="18" xfId="0" applyFont="1" applyFill="1" applyBorder="1" applyAlignment="1" applyProtection="1">
      <alignment horizontal="left" vertical="center"/>
      <protection hidden="1"/>
    </xf>
    <xf numFmtId="0" fontId="38" fillId="8" borderId="6" xfId="0" applyFont="1" applyFill="1" applyBorder="1" applyAlignment="1" applyProtection="1">
      <alignment horizontal="left" vertical="center"/>
      <protection hidden="1"/>
    </xf>
    <xf numFmtId="0" fontId="38" fillId="8" borderId="21" xfId="0" applyFont="1" applyFill="1" applyBorder="1" applyAlignment="1" applyProtection="1">
      <alignment horizontal="left" vertical="center"/>
      <protection hidden="1"/>
    </xf>
    <xf numFmtId="0" fontId="38" fillId="8" borderId="36" xfId="0" applyFont="1" applyFill="1" applyBorder="1" applyAlignment="1" applyProtection="1">
      <alignment horizontal="left" vertical="center"/>
      <protection hidden="1"/>
    </xf>
    <xf numFmtId="0" fontId="38" fillId="8" borderId="0" xfId="0" applyFont="1" applyFill="1" applyBorder="1" applyAlignment="1" applyProtection="1">
      <alignment horizontal="left" vertical="center"/>
      <protection hidden="1"/>
    </xf>
    <xf numFmtId="0" fontId="38" fillId="8" borderId="2" xfId="0" applyFont="1" applyFill="1" applyBorder="1" applyAlignment="1" applyProtection="1">
      <alignment horizontal="left" vertical="center" wrapText="1"/>
      <protection hidden="1"/>
    </xf>
    <xf numFmtId="0" fontId="38" fillId="8" borderId="3" xfId="0" applyFont="1" applyFill="1" applyBorder="1" applyAlignment="1" applyProtection="1">
      <alignment horizontal="left" vertical="center" wrapText="1"/>
      <protection hidden="1"/>
    </xf>
    <xf numFmtId="0" fontId="38" fillId="8" borderId="4" xfId="0" applyFont="1" applyFill="1" applyBorder="1" applyAlignment="1" applyProtection="1">
      <alignment horizontal="left" vertical="center" wrapText="1"/>
      <protection hidden="1"/>
    </xf>
    <xf numFmtId="0" fontId="38" fillId="7" borderId="2" xfId="0" applyFont="1" applyFill="1" applyBorder="1" applyAlignment="1" applyProtection="1">
      <alignment horizontal="center" vertical="center" wrapText="1"/>
      <protection hidden="1"/>
    </xf>
    <xf numFmtId="0" fontId="38" fillId="7" borderId="3" xfId="0" applyFont="1" applyFill="1" applyBorder="1" applyAlignment="1" applyProtection="1">
      <alignment horizontal="center" vertical="center" wrapText="1"/>
      <protection hidden="1"/>
    </xf>
    <xf numFmtId="0" fontId="38" fillId="7" borderId="41" xfId="0" applyFont="1" applyFill="1" applyBorder="1" applyAlignment="1" applyProtection="1">
      <alignment horizontal="center" vertical="center" wrapText="1"/>
      <protection hidden="1"/>
    </xf>
    <xf numFmtId="0" fontId="37" fillId="42" borderId="42" xfId="0" applyFont="1" applyFill="1" applyBorder="1" applyAlignment="1" applyProtection="1">
      <alignment horizontal="center" vertical="center" wrapText="1"/>
      <protection hidden="1"/>
    </xf>
    <xf numFmtId="0" fontId="37" fillId="42" borderId="1" xfId="0" applyFont="1" applyFill="1" applyBorder="1" applyAlignment="1" applyProtection="1">
      <alignment horizontal="center" vertical="center" wrapText="1"/>
      <protection hidden="1"/>
    </xf>
    <xf numFmtId="0" fontId="37" fillId="42" borderId="2" xfId="0" applyFont="1" applyFill="1" applyBorder="1" applyAlignment="1" applyProtection="1">
      <alignment horizontal="center" vertical="center" wrapText="1"/>
      <protection hidden="1"/>
    </xf>
    <xf numFmtId="0" fontId="37" fillId="42" borderId="44" xfId="0" applyFont="1" applyFill="1" applyBorder="1" applyAlignment="1" applyProtection="1">
      <alignment horizontal="center" vertical="center" wrapText="1"/>
      <protection hidden="1"/>
    </xf>
    <xf numFmtId="0" fontId="38" fillId="8" borderId="42" xfId="0" applyFont="1" applyFill="1" applyBorder="1" applyAlignment="1" applyProtection="1">
      <alignment horizontal="left" vertical="center"/>
      <protection hidden="1"/>
    </xf>
    <xf numFmtId="0" fontId="38" fillId="8" borderId="1" xfId="0" applyFont="1" applyFill="1" applyBorder="1" applyAlignment="1" applyProtection="1">
      <alignment horizontal="left" vertical="center"/>
      <protection hidden="1"/>
    </xf>
    <xf numFmtId="0" fontId="44" fillId="6" borderId="40" xfId="0" applyFont="1" applyFill="1" applyBorder="1" applyAlignment="1" applyProtection="1">
      <alignment horizontal="left" vertical="center" wrapText="1"/>
      <protection hidden="1"/>
    </xf>
    <xf numFmtId="0" fontId="44" fillId="6" borderId="3" xfId="0" applyFont="1" applyFill="1" applyBorder="1" applyAlignment="1" applyProtection="1">
      <alignment horizontal="left" vertical="center" wrapText="1"/>
      <protection hidden="1"/>
    </xf>
    <xf numFmtId="0" fontId="44" fillId="6" borderId="41" xfId="0" applyFont="1" applyFill="1" applyBorder="1" applyAlignment="1" applyProtection="1">
      <alignment horizontal="left" vertical="center" wrapText="1"/>
      <protection hidden="1"/>
    </xf>
    <xf numFmtId="0" fontId="47" fillId="10" borderId="42" xfId="0" applyFont="1" applyFill="1" applyBorder="1" applyAlignment="1" applyProtection="1">
      <alignment horizontal="center" vertical="center" wrapText="1"/>
      <protection hidden="1"/>
    </xf>
    <xf numFmtId="0" fontId="47" fillId="10" borderId="1" xfId="0" applyFont="1" applyFill="1" applyBorder="1" applyAlignment="1" applyProtection="1">
      <alignment horizontal="center" vertical="center" wrapText="1"/>
      <protection hidden="1"/>
    </xf>
    <xf numFmtId="0" fontId="47" fillId="10" borderId="2" xfId="0" applyFont="1" applyFill="1" applyBorder="1" applyAlignment="1" applyProtection="1">
      <alignment horizontal="center" vertical="center" wrapText="1"/>
      <protection hidden="1"/>
    </xf>
    <xf numFmtId="0" fontId="47" fillId="10" borderId="44" xfId="0" applyFont="1" applyFill="1" applyBorder="1" applyAlignment="1" applyProtection="1">
      <alignment horizontal="center" vertical="center" wrapText="1"/>
      <protection hidden="1"/>
    </xf>
    <xf numFmtId="0" fontId="17" fillId="10" borderId="48" xfId="0" applyFont="1" applyFill="1" applyBorder="1" applyAlignment="1" applyProtection="1">
      <alignment horizontal="center" wrapText="1"/>
      <protection hidden="1"/>
    </xf>
    <xf numFmtId="0" fontId="17" fillId="10" borderId="49" xfId="0" applyFont="1" applyFill="1" applyBorder="1" applyAlignment="1" applyProtection="1">
      <alignment horizontal="center" wrapText="1"/>
      <protection hidden="1"/>
    </xf>
    <xf numFmtId="0" fontId="17" fillId="10" borderId="56" xfId="0" applyFont="1" applyFill="1" applyBorder="1" applyAlignment="1" applyProtection="1">
      <alignment horizontal="center" wrapText="1"/>
      <protection hidden="1"/>
    </xf>
    <xf numFmtId="0" fontId="17" fillId="10" borderId="50" xfId="0" applyFont="1" applyFill="1" applyBorder="1" applyAlignment="1" applyProtection="1">
      <alignment horizontal="center" wrapText="1"/>
      <protection hidden="1"/>
    </xf>
    <xf numFmtId="0" fontId="42" fillId="48" borderId="40" xfId="0" applyFont="1" applyFill="1" applyBorder="1" applyAlignment="1" applyProtection="1">
      <alignment horizontal="center" vertical="center"/>
      <protection hidden="1"/>
    </xf>
    <xf numFmtId="0" fontId="42" fillId="48" borderId="3" xfId="0" applyFont="1" applyFill="1" applyBorder="1" applyAlignment="1" applyProtection="1">
      <alignment horizontal="center" vertical="center"/>
      <protection hidden="1"/>
    </xf>
    <xf numFmtId="0" fontId="42" fillId="48" borderId="41" xfId="0" applyFont="1" applyFill="1" applyBorder="1" applyAlignment="1" applyProtection="1">
      <alignment horizontal="center" vertical="center"/>
      <protection hidden="1"/>
    </xf>
    <xf numFmtId="3" fontId="40" fillId="7" borderId="1" xfId="0" applyNumberFormat="1" applyFont="1" applyFill="1" applyBorder="1" applyAlignment="1" applyProtection="1">
      <alignment horizontal="center" vertical="center"/>
      <protection hidden="1"/>
    </xf>
    <xf numFmtId="0" fontId="42" fillId="8" borderId="42" xfId="0" applyFont="1" applyFill="1" applyBorder="1" applyAlignment="1" applyProtection="1">
      <alignment horizontal="center" vertical="center"/>
      <protection hidden="1"/>
    </xf>
    <xf numFmtId="0" fontId="42" fillId="8" borderId="1" xfId="0" applyFont="1" applyFill="1" applyBorder="1" applyAlignment="1" applyProtection="1">
      <alignment horizontal="center" vertical="center"/>
      <protection hidden="1"/>
    </xf>
    <xf numFmtId="0" fontId="17" fillId="9" borderId="40" xfId="0" applyFont="1" applyFill="1" applyBorder="1" applyAlignment="1" applyProtection="1">
      <alignment horizontal="center" wrapText="1"/>
      <protection hidden="1"/>
    </xf>
    <xf numFmtId="0" fontId="17" fillId="9" borderId="3" xfId="0" applyFont="1" applyFill="1" applyBorder="1" applyAlignment="1" applyProtection="1">
      <alignment horizontal="center" wrapText="1"/>
      <protection hidden="1"/>
    </xf>
    <xf numFmtId="0" fontId="17" fillId="9" borderId="41" xfId="0" applyFont="1" applyFill="1" applyBorder="1" applyAlignment="1" applyProtection="1">
      <alignment horizontal="center" wrapText="1"/>
      <protection hidden="1"/>
    </xf>
    <xf numFmtId="0" fontId="48" fillId="4" borderId="40" xfId="0" applyFont="1" applyFill="1" applyBorder="1" applyAlignment="1" applyProtection="1">
      <alignment horizontal="left" vertical="center" wrapText="1"/>
      <protection hidden="1"/>
    </xf>
    <xf numFmtId="0" fontId="48" fillId="4" borderId="3" xfId="0" applyFont="1" applyFill="1" applyBorder="1" applyAlignment="1" applyProtection="1">
      <alignment horizontal="left" vertical="center" wrapText="1"/>
      <protection hidden="1"/>
    </xf>
    <xf numFmtId="0" fontId="48" fillId="4" borderId="41" xfId="0" applyFont="1" applyFill="1" applyBorder="1" applyAlignment="1" applyProtection="1">
      <alignment horizontal="left" vertical="center" wrapText="1"/>
      <protection hidden="1"/>
    </xf>
    <xf numFmtId="0" fontId="38" fillId="8" borderId="42" xfId="0" applyFont="1" applyFill="1" applyBorder="1" applyAlignment="1" applyProtection="1">
      <alignment horizontal="left" vertical="center" wrapText="1"/>
      <protection hidden="1"/>
    </xf>
    <xf numFmtId="0" fontId="38" fillId="8" borderId="1" xfId="0" applyFont="1" applyFill="1" applyBorder="1" applyAlignment="1" applyProtection="1">
      <alignment horizontal="left" vertical="center" wrapText="1"/>
      <protection hidden="1"/>
    </xf>
    <xf numFmtId="0" fontId="38" fillId="8" borderId="19" xfId="0" applyFont="1" applyFill="1" applyBorder="1" applyAlignment="1" applyProtection="1">
      <alignment horizontal="left" vertical="center"/>
      <protection hidden="1"/>
    </xf>
    <xf numFmtId="0" fontId="38" fillId="8" borderId="20" xfId="0" applyFont="1" applyFill="1" applyBorder="1" applyAlignment="1" applyProtection="1">
      <alignment horizontal="left" vertical="center"/>
      <protection hidden="1"/>
    </xf>
    <xf numFmtId="0" fontId="38" fillId="8" borderId="22" xfId="0" applyFont="1" applyFill="1" applyBorder="1" applyAlignment="1" applyProtection="1">
      <alignment horizontal="left" vertical="center"/>
      <protection hidden="1"/>
    </xf>
    <xf numFmtId="0" fontId="38" fillId="7" borderId="1" xfId="0" applyFont="1" applyFill="1" applyBorder="1" applyAlignment="1" applyProtection="1">
      <alignment horizontal="center" vertical="center" wrapText="1"/>
      <protection hidden="1"/>
    </xf>
    <xf numFmtId="3" fontId="40" fillId="7" borderId="1" xfId="0" applyNumberFormat="1" applyFont="1" applyFill="1" applyBorder="1" applyAlignment="1" applyProtection="1">
      <alignment horizontal="center" vertical="center" wrapText="1"/>
      <protection hidden="1"/>
    </xf>
    <xf numFmtId="3" fontId="40" fillId="7" borderId="2" xfId="0" applyNumberFormat="1" applyFont="1" applyFill="1" applyBorder="1" applyAlignment="1" applyProtection="1">
      <alignment horizontal="center" vertical="center"/>
      <protection hidden="1"/>
    </xf>
    <xf numFmtId="3" fontId="40" fillId="7" borderId="3" xfId="0" applyNumberFormat="1" applyFont="1" applyFill="1" applyBorder="1" applyAlignment="1" applyProtection="1">
      <alignment horizontal="center" vertical="center"/>
      <protection hidden="1"/>
    </xf>
    <xf numFmtId="0" fontId="38" fillId="3" borderId="19" xfId="0" applyFont="1" applyFill="1" applyBorder="1" applyAlignment="1" applyProtection="1">
      <alignment horizontal="center" wrapText="1"/>
      <protection hidden="1"/>
    </xf>
    <xf numFmtId="0" fontId="38" fillId="3" borderId="20" xfId="0" applyFont="1" applyFill="1" applyBorder="1" applyAlignment="1" applyProtection="1">
      <alignment horizontal="center" wrapText="1"/>
      <protection hidden="1"/>
    </xf>
    <xf numFmtId="0" fontId="38" fillId="3" borderId="45" xfId="0" applyFont="1" applyFill="1" applyBorder="1" applyAlignment="1" applyProtection="1">
      <alignment horizontal="center" wrapText="1"/>
      <protection hidden="1"/>
    </xf>
    <xf numFmtId="0" fontId="38" fillId="8" borderId="40" xfId="0" applyFont="1" applyFill="1" applyBorder="1" applyAlignment="1" applyProtection="1">
      <alignment horizontal="left" vertical="center" wrapText="1"/>
      <protection hidden="1"/>
    </xf>
    <xf numFmtId="0" fontId="38" fillId="8" borderId="46" xfId="0" applyFont="1" applyFill="1" applyBorder="1" applyAlignment="1" applyProtection="1">
      <alignment horizontal="left" vertical="center" wrapText="1"/>
      <protection hidden="1"/>
    </xf>
    <xf numFmtId="0" fontId="38" fillId="8" borderId="20" xfId="0" applyFont="1" applyFill="1" applyBorder="1" applyAlignment="1" applyProtection="1">
      <alignment horizontal="left" vertical="center" wrapText="1"/>
      <protection hidden="1"/>
    </xf>
    <xf numFmtId="0" fontId="38" fillId="8" borderId="22" xfId="0" applyFont="1" applyFill="1" applyBorder="1" applyAlignment="1" applyProtection="1">
      <alignment horizontal="left" vertical="center" wrapText="1"/>
      <protection hidden="1"/>
    </xf>
    <xf numFmtId="0" fontId="38" fillId="8" borderId="2" xfId="0" applyFont="1" applyFill="1" applyBorder="1" applyAlignment="1" applyProtection="1">
      <alignment horizontal="left" vertical="center"/>
      <protection hidden="1"/>
    </xf>
    <xf numFmtId="0" fontId="38" fillId="8" borderId="3" xfId="0" applyFont="1" applyFill="1" applyBorder="1" applyAlignment="1" applyProtection="1">
      <alignment horizontal="left" vertical="center"/>
      <protection hidden="1"/>
    </xf>
    <xf numFmtId="0" fontId="38" fillId="8" borderId="4" xfId="0" applyFont="1" applyFill="1" applyBorder="1" applyAlignment="1" applyProtection="1">
      <alignment horizontal="left" vertical="center"/>
      <protection hidden="1"/>
    </xf>
    <xf numFmtId="0" fontId="48" fillId="42" borderId="40" xfId="0" applyFont="1" applyFill="1" applyBorder="1" applyAlignment="1" applyProtection="1">
      <alignment horizontal="left" vertical="center" wrapText="1"/>
      <protection hidden="1"/>
    </xf>
    <xf numFmtId="0" fontId="48" fillId="42" borderId="3" xfId="0" applyFont="1" applyFill="1" applyBorder="1" applyAlignment="1" applyProtection="1">
      <alignment horizontal="left" vertical="center" wrapText="1"/>
      <protection hidden="1"/>
    </xf>
    <xf numFmtId="0" fontId="48" fillId="42" borderId="41" xfId="0" applyFont="1" applyFill="1" applyBorder="1" applyAlignment="1" applyProtection="1">
      <alignment horizontal="left" vertical="center" wrapText="1"/>
      <protection hidden="1"/>
    </xf>
    <xf numFmtId="1" fontId="40" fillId="7" borderId="43" xfId="0" applyNumberFormat="1" applyFont="1" applyFill="1" applyBorder="1" applyAlignment="1" applyProtection="1">
      <alignment horizontal="center" vertical="center"/>
      <protection hidden="1"/>
    </xf>
    <xf numFmtId="1" fontId="40" fillId="7" borderId="45" xfId="0" applyNumberFormat="1" applyFont="1" applyFill="1" applyBorder="1" applyAlignment="1" applyProtection="1">
      <alignment horizontal="center" vertical="center"/>
      <protection hidden="1"/>
    </xf>
    <xf numFmtId="1" fontId="40" fillId="7" borderId="2" xfId="0" applyNumberFormat="1" applyFont="1" applyFill="1" applyBorder="1" applyAlignment="1" applyProtection="1">
      <alignment horizontal="center" vertical="center"/>
      <protection hidden="1"/>
    </xf>
    <xf numFmtId="1" fontId="40" fillId="7" borderId="4" xfId="0" applyNumberFormat="1" applyFont="1" applyFill="1" applyBorder="1" applyAlignment="1" applyProtection="1">
      <alignment horizontal="center" vertical="center"/>
      <protection hidden="1"/>
    </xf>
    <xf numFmtId="0" fontId="39" fillId="8" borderId="2" xfId="0" applyFont="1" applyFill="1" applyBorder="1" applyAlignment="1" applyProtection="1">
      <alignment horizontal="center" vertical="center" wrapText="1"/>
      <protection hidden="1"/>
    </xf>
    <xf numFmtId="0" fontId="39" fillId="8" borderId="3" xfId="0" applyFont="1" applyFill="1" applyBorder="1" applyAlignment="1" applyProtection="1">
      <alignment horizontal="center" vertical="center" wrapText="1"/>
      <protection hidden="1"/>
    </xf>
    <xf numFmtId="0" fontId="39" fillId="8" borderId="41" xfId="0" applyFont="1" applyFill="1" applyBorder="1" applyAlignment="1" applyProtection="1">
      <alignment horizontal="center" vertical="center" wrapText="1"/>
      <protection hidden="1"/>
    </xf>
    <xf numFmtId="3" fontId="41" fillId="7" borderId="2" xfId="0" applyNumberFormat="1" applyFont="1" applyFill="1" applyBorder="1" applyAlignment="1" applyProtection="1">
      <alignment horizontal="center" vertical="center"/>
      <protection hidden="1"/>
    </xf>
    <xf numFmtId="3" fontId="41" fillId="7" borderId="3" xfId="0" applyNumberFormat="1" applyFont="1" applyFill="1" applyBorder="1" applyAlignment="1" applyProtection="1">
      <alignment horizontal="center" vertical="center"/>
      <protection hidden="1"/>
    </xf>
    <xf numFmtId="3" fontId="41" fillId="7" borderId="41" xfId="0" applyNumberFormat="1" applyFont="1" applyFill="1" applyBorder="1" applyAlignment="1" applyProtection="1">
      <alignment horizontal="center" vertical="center"/>
      <protection hidden="1"/>
    </xf>
    <xf numFmtId="0" fontId="38" fillId="8" borderId="47" xfId="0" applyFont="1" applyFill="1" applyBorder="1" applyAlignment="1" applyProtection="1">
      <alignment horizontal="left" vertical="center" wrapText="1"/>
      <protection hidden="1"/>
    </xf>
    <xf numFmtId="0" fontId="38" fillId="8" borderId="6" xfId="0" applyFont="1" applyFill="1" applyBorder="1" applyAlignment="1" applyProtection="1">
      <alignment horizontal="left" vertical="center" wrapText="1"/>
      <protection hidden="1"/>
    </xf>
    <xf numFmtId="0" fontId="38" fillId="8" borderId="21" xfId="0" applyFont="1" applyFill="1" applyBorder="1" applyAlignment="1" applyProtection="1">
      <alignment horizontal="left" vertical="center" wrapText="1"/>
      <protection hidden="1"/>
    </xf>
    <xf numFmtId="0" fontId="38" fillId="0" borderId="1" xfId="0" applyFont="1" applyBorder="1" applyAlignment="1" applyProtection="1">
      <alignment horizontal="center" vertical="center" wrapText="1"/>
      <protection hidden="1"/>
    </xf>
    <xf numFmtId="3" fontId="40" fillId="7" borderId="19" xfId="0" applyNumberFormat="1" applyFont="1" applyFill="1" applyBorder="1" applyAlignment="1" applyProtection="1">
      <alignment horizontal="center" vertical="center" wrapText="1"/>
      <protection hidden="1"/>
    </xf>
    <xf numFmtId="3" fontId="40" fillId="7" borderId="20" xfId="0" applyNumberFormat="1" applyFont="1" applyFill="1" applyBorder="1" applyAlignment="1" applyProtection="1">
      <alignment horizontal="center" vertical="center" wrapText="1"/>
      <protection hidden="1"/>
    </xf>
    <xf numFmtId="0" fontId="46" fillId="0" borderId="2" xfId="0" applyFont="1" applyBorder="1" applyAlignment="1" applyProtection="1">
      <alignment horizontal="center" vertical="center" wrapText="1"/>
      <protection hidden="1"/>
    </xf>
    <xf numFmtId="0" fontId="46" fillId="0" borderId="4" xfId="0" applyFont="1" applyBorder="1" applyAlignment="1" applyProtection="1">
      <alignment horizontal="center" vertical="center" wrapText="1"/>
      <protection hidden="1"/>
    </xf>
    <xf numFmtId="0" fontId="17" fillId="42" borderId="23" xfId="0" applyFont="1" applyFill="1" applyBorder="1" applyAlignment="1" applyProtection="1">
      <alignment horizontal="center" wrapText="1"/>
      <protection hidden="1"/>
    </xf>
    <xf numFmtId="0" fontId="17" fillId="42" borderId="24" xfId="0" applyFont="1" applyFill="1" applyBorder="1" applyAlignment="1" applyProtection="1">
      <alignment horizontal="center" wrapText="1"/>
      <protection hidden="1"/>
    </xf>
    <xf numFmtId="0" fontId="17" fillId="42" borderId="25" xfId="0" applyFont="1" applyFill="1" applyBorder="1" applyAlignment="1" applyProtection="1">
      <alignment horizontal="center" wrapText="1"/>
      <protection hidden="1"/>
    </xf>
    <xf numFmtId="0" fontId="17" fillId="42" borderId="26" xfId="0" applyFont="1" applyFill="1" applyBorder="1" applyAlignment="1" applyProtection="1">
      <alignment horizontal="center" wrapText="1"/>
      <protection hidden="1"/>
    </xf>
    <xf numFmtId="0" fontId="17" fillId="42" borderId="0" xfId="0" applyFont="1" applyFill="1" applyBorder="1" applyAlignment="1" applyProtection="1">
      <alignment horizontal="center" wrapText="1"/>
      <protection hidden="1"/>
    </xf>
    <xf numFmtId="0" fontId="17" fillId="42" borderId="27" xfId="0" applyFont="1" applyFill="1" applyBorder="1" applyAlignment="1" applyProtection="1">
      <alignment horizontal="center" wrapText="1"/>
      <protection hidden="1"/>
    </xf>
    <xf numFmtId="0" fontId="17" fillId="42" borderId="28" xfId="0" applyFont="1" applyFill="1" applyBorder="1" applyAlignment="1" applyProtection="1">
      <alignment horizontal="center" wrapText="1"/>
      <protection hidden="1"/>
    </xf>
    <xf numFmtId="0" fontId="17" fillId="42" borderId="29" xfId="0" applyFont="1" applyFill="1" applyBorder="1" applyAlignment="1" applyProtection="1">
      <alignment horizontal="center" wrapText="1"/>
      <protection hidden="1"/>
    </xf>
    <xf numFmtId="0" fontId="17" fillId="42" borderId="30" xfId="0" applyFont="1" applyFill="1" applyBorder="1" applyAlignment="1" applyProtection="1">
      <alignment horizontal="center" wrapText="1"/>
      <protection hidden="1"/>
    </xf>
    <xf numFmtId="0" fontId="38" fillId="8" borderId="1" xfId="0" applyFont="1" applyFill="1" applyBorder="1" applyAlignment="1" applyProtection="1">
      <alignment horizontal="center" vertical="center" wrapText="1"/>
      <protection hidden="1"/>
    </xf>
    <xf numFmtId="0" fontId="45" fillId="42" borderId="18" xfId="0" applyFont="1" applyFill="1" applyBorder="1" applyAlignment="1" applyProtection="1">
      <alignment horizontal="center" vertical="center" wrapText="1"/>
      <protection hidden="1"/>
    </xf>
    <xf numFmtId="0" fontId="45" fillId="42" borderId="6" xfId="0" applyFont="1" applyFill="1" applyBorder="1" applyAlignment="1" applyProtection="1">
      <alignment horizontal="center" vertical="center" wrapText="1"/>
      <protection hidden="1"/>
    </xf>
    <xf numFmtId="0" fontId="45" fillId="42" borderId="21" xfId="0" applyFont="1" applyFill="1" applyBorder="1" applyAlignment="1" applyProtection="1">
      <alignment horizontal="center" vertical="center" wrapText="1"/>
      <protection hidden="1"/>
    </xf>
    <xf numFmtId="0" fontId="45" fillId="42" borderId="19" xfId="0" applyFont="1" applyFill="1" applyBorder="1" applyAlignment="1" applyProtection="1">
      <alignment horizontal="center" vertical="center" wrapText="1"/>
      <protection hidden="1"/>
    </xf>
    <xf numFmtId="0" fontId="45" fillId="42" borderId="20" xfId="0" applyFont="1" applyFill="1" applyBorder="1" applyAlignment="1" applyProtection="1">
      <alignment horizontal="center" vertical="center" wrapText="1"/>
      <protection hidden="1"/>
    </xf>
    <xf numFmtId="0" fontId="45" fillId="42" borderId="22" xfId="0" applyFont="1" applyFill="1" applyBorder="1" applyAlignment="1" applyProtection="1">
      <alignment horizontal="center" vertical="center" wrapText="1"/>
      <protection hidden="1"/>
    </xf>
    <xf numFmtId="0" fontId="17" fillId="10" borderId="26" xfId="0" applyFont="1" applyFill="1" applyBorder="1" applyAlignment="1" applyProtection="1">
      <alignment horizontal="center" wrapText="1"/>
      <protection hidden="1"/>
    </xf>
    <xf numFmtId="0" fontId="17" fillId="10" borderId="0" xfId="0" applyFont="1" applyFill="1" applyBorder="1" applyAlignment="1" applyProtection="1">
      <alignment horizontal="center" wrapText="1"/>
      <protection hidden="1"/>
    </xf>
    <xf numFmtId="0" fontId="17" fillId="10" borderId="27" xfId="0" applyFont="1" applyFill="1" applyBorder="1" applyAlignment="1" applyProtection="1">
      <alignment horizontal="center" wrapText="1"/>
      <protection hidden="1"/>
    </xf>
    <xf numFmtId="0" fontId="17" fillId="5" borderId="26" xfId="0" applyFont="1" applyFill="1" applyBorder="1" applyAlignment="1" applyProtection="1">
      <alignment horizontal="center" wrapText="1"/>
      <protection hidden="1"/>
    </xf>
    <xf numFmtId="0" fontId="17" fillId="5" borderId="0" xfId="0" applyFont="1" applyFill="1" applyBorder="1" applyAlignment="1" applyProtection="1">
      <alignment horizontal="center" wrapText="1"/>
      <protection hidden="1"/>
    </xf>
    <xf numFmtId="0" fontId="17" fillId="5" borderId="27" xfId="0" applyFont="1" applyFill="1" applyBorder="1" applyAlignment="1" applyProtection="1">
      <alignment horizontal="center" wrapText="1"/>
      <protection hidden="1"/>
    </xf>
    <xf numFmtId="0" fontId="17" fillId="6" borderId="5" xfId="0" applyFont="1" applyFill="1" applyBorder="1" applyAlignment="1" applyProtection="1">
      <alignment horizontal="center" wrapText="1"/>
      <protection hidden="1"/>
    </xf>
    <xf numFmtId="0" fontId="83" fillId="10" borderId="31" xfId="0" applyFont="1" applyFill="1" applyBorder="1" applyAlignment="1" applyProtection="1">
      <alignment horizontal="center" vertical="center" wrapText="1"/>
      <protection hidden="1"/>
    </xf>
    <xf numFmtId="0" fontId="83" fillId="10" borderId="38" xfId="0" applyFont="1" applyFill="1" applyBorder="1" applyAlignment="1" applyProtection="1">
      <alignment horizontal="center" vertical="center" wrapText="1"/>
      <protection hidden="1"/>
    </xf>
    <xf numFmtId="0" fontId="60" fillId="42" borderId="0" xfId="0" applyFont="1" applyFill="1" applyBorder="1" applyAlignment="1" applyProtection="1">
      <alignment horizontal="left" vertical="top" wrapText="1"/>
      <protection hidden="1"/>
    </xf>
    <xf numFmtId="0" fontId="57" fillId="42" borderId="0" xfId="0" applyFont="1" applyFill="1" applyBorder="1" applyAlignment="1" applyProtection="1">
      <alignment horizontal="left" vertical="top" wrapText="1"/>
      <protection hidden="1"/>
    </xf>
    <xf numFmtId="0" fontId="57" fillId="42" borderId="27" xfId="0" applyFont="1" applyFill="1" applyBorder="1" applyAlignment="1" applyProtection="1">
      <alignment horizontal="left" vertical="top" wrapText="1"/>
      <protection hidden="1"/>
    </xf>
    <xf numFmtId="0" fontId="82" fillId="6" borderId="17" xfId="0" applyFont="1" applyFill="1" applyBorder="1" applyAlignment="1" applyProtection="1">
      <alignment horizontal="center" vertical="center"/>
      <protection hidden="1"/>
    </xf>
    <xf numFmtId="0" fontId="82" fillId="6" borderId="55" xfId="0" applyFont="1" applyFill="1" applyBorder="1" applyAlignment="1" applyProtection="1">
      <alignment horizontal="center" vertical="center"/>
      <protection hidden="1"/>
    </xf>
    <xf numFmtId="0" fontId="82" fillId="6" borderId="39" xfId="0" applyFont="1" applyFill="1" applyBorder="1" applyAlignment="1" applyProtection="1">
      <alignment horizontal="center" vertical="center"/>
      <protection hidden="1"/>
    </xf>
    <xf numFmtId="0" fontId="82" fillId="3" borderId="17" xfId="0" applyFont="1" applyFill="1" applyBorder="1" applyAlignment="1" applyProtection="1">
      <alignment horizontal="center" vertical="center"/>
      <protection hidden="1"/>
    </xf>
    <xf numFmtId="0" fontId="82" fillId="3" borderId="55" xfId="0" applyFont="1" applyFill="1" applyBorder="1" applyAlignment="1" applyProtection="1">
      <alignment horizontal="center" vertical="center"/>
      <protection hidden="1"/>
    </xf>
    <xf numFmtId="0" fontId="82" fillId="3" borderId="39" xfId="0" applyFont="1" applyFill="1" applyBorder="1" applyAlignment="1" applyProtection="1">
      <alignment horizontal="center" vertical="center"/>
      <protection hidden="1"/>
    </xf>
    <xf numFmtId="0" fontId="38" fillId="8" borderId="47" xfId="0" applyFont="1" applyFill="1" applyBorder="1" applyAlignment="1" applyProtection="1">
      <alignment horizontal="center" vertical="center" wrapText="1"/>
      <protection hidden="1"/>
    </xf>
    <xf numFmtId="0" fontId="38" fillId="8" borderId="6" xfId="0" applyFont="1" applyFill="1" applyBorder="1" applyAlignment="1" applyProtection="1">
      <alignment horizontal="center" vertical="center" wrapText="1"/>
      <protection hidden="1"/>
    </xf>
    <xf numFmtId="0" fontId="38" fillId="8" borderId="21" xfId="0" applyFont="1" applyFill="1" applyBorder="1" applyAlignment="1" applyProtection="1">
      <alignment horizontal="center" vertical="center" wrapText="1"/>
      <protection hidden="1"/>
    </xf>
    <xf numFmtId="0" fontId="38" fillId="8" borderId="46" xfId="0" applyFont="1" applyFill="1" applyBorder="1" applyAlignment="1" applyProtection="1">
      <alignment horizontal="center" vertical="center" wrapText="1"/>
      <protection hidden="1"/>
    </xf>
    <xf numFmtId="0" fontId="38" fillId="8" borderId="20" xfId="0" applyFont="1" applyFill="1" applyBorder="1" applyAlignment="1" applyProtection="1">
      <alignment horizontal="center" vertical="center" wrapText="1"/>
      <protection hidden="1"/>
    </xf>
    <xf numFmtId="0" fontId="38" fillId="8" borderId="22" xfId="0" applyFont="1" applyFill="1" applyBorder="1" applyAlignment="1" applyProtection="1">
      <alignment horizontal="center" vertical="center" wrapText="1"/>
      <protection hidden="1"/>
    </xf>
    <xf numFmtId="0" fontId="38" fillId="7" borderId="18" xfId="0" applyFont="1" applyFill="1" applyBorder="1" applyAlignment="1" applyProtection="1">
      <alignment horizontal="center" vertical="center" wrapText="1"/>
      <protection hidden="1"/>
    </xf>
    <xf numFmtId="0" fontId="38" fillId="7" borderId="21" xfId="0" applyFont="1" applyFill="1" applyBorder="1" applyAlignment="1" applyProtection="1">
      <alignment horizontal="center" vertical="center" wrapText="1"/>
      <protection hidden="1"/>
    </xf>
    <xf numFmtId="0" fontId="38" fillId="7" borderId="19" xfId="0" applyFont="1" applyFill="1" applyBorder="1" applyAlignment="1" applyProtection="1">
      <alignment horizontal="center" vertical="center" wrapText="1"/>
      <protection hidden="1"/>
    </xf>
    <xf numFmtId="0" fontId="38" fillId="7" borderId="22" xfId="0" applyFont="1" applyFill="1" applyBorder="1" applyAlignment="1" applyProtection="1">
      <alignment horizontal="center" vertical="center" wrapText="1"/>
      <protection hidden="1"/>
    </xf>
    <xf numFmtId="0" fontId="75" fillId="0" borderId="52" xfId="45" applyFont="1" applyFill="1" applyBorder="1" applyAlignment="1">
      <alignment horizontal="left" vertical="center" wrapText="1"/>
    </xf>
    <xf numFmtId="0" fontId="76" fillId="0" borderId="52" xfId="45" applyFont="1" applyFill="1" applyBorder="1" applyAlignment="1">
      <alignment horizontal="left" vertical="center" wrapText="1"/>
    </xf>
    <xf numFmtId="0" fontId="74" fillId="0" borderId="52" xfId="45" applyFont="1" applyBorder="1" applyAlignment="1">
      <alignment horizontal="left"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57" xr:uid="{CEAF3207-0473-47E8-A491-B20BDD34DDF7}"/>
    <cellStyle name="Normal 2" xfId="1" xr:uid="{00000000-0005-0000-0000-000025000000}"/>
    <cellStyle name="Normal 3" xfId="42" xr:uid="{00000000-0005-0000-0000-000026000000}"/>
    <cellStyle name="Normal 4" xfId="44" xr:uid="{00000000-0005-0000-0000-000027000000}"/>
    <cellStyle name="Normal 4 2" xfId="48" xr:uid="{00000000-0005-0000-0000-000001000000}"/>
    <cellStyle name="Normal 4 2 2" xfId="54" xr:uid="{00000000-0005-0000-0000-000001000000}"/>
    <cellStyle name="Normal 4 3" xfId="51" xr:uid="{00000000-0005-0000-0000-000027000000}"/>
    <cellStyle name="Normal 5" xfId="45" xr:uid="{00000000-0005-0000-0000-000028000000}"/>
    <cellStyle name="Normal 6" xfId="46" xr:uid="{00000000-0005-0000-0000-000029000000}"/>
    <cellStyle name="Normal 6 2" xfId="52" xr:uid="{00000000-0005-0000-0000-000029000000}"/>
    <cellStyle name="Normal 7" xfId="47" xr:uid="{00000000-0005-0000-0000-000035000000}"/>
    <cellStyle name="Normal 7 2" xfId="53" xr:uid="{00000000-0005-0000-0000-000035000000}"/>
    <cellStyle name="Normal 8" xfId="49" xr:uid="{5F32C172-6095-4ECB-B3FC-44CD8C809AA4}"/>
    <cellStyle name="Normal 8 2" xfId="55" xr:uid="{5F32C172-6095-4ECB-B3FC-44CD8C809AA4}"/>
    <cellStyle name="Normal 9" xfId="50" xr:uid="{00000000-0005-0000-0000-000038000000}"/>
    <cellStyle name="Normal 9 2" xfId="56" xr:uid="{00000000-0005-0000-0000-000038000000}"/>
    <cellStyle name="Note 2" xfId="43" xr:uid="{00000000-0005-0000-0000-00002A000000}"/>
    <cellStyle name="Output" xfId="11" builtinId="21" customBuiltin="1"/>
    <cellStyle name="Title" xfId="2" builtinId="15" customBuiltin="1"/>
    <cellStyle name="Total" xfId="17" builtinId="25" customBuiltin="1"/>
    <cellStyle name="Warning Text" xfId="15" builtinId="11" customBuiltin="1"/>
  </cellStyles>
  <dxfs count="2">
    <dxf>
      <font>
        <b val="0"/>
        <i val="0"/>
      </font>
      <fill>
        <patternFill>
          <bgColor rgb="FFFF5050"/>
        </patternFill>
      </fill>
    </dxf>
    <dxf>
      <font>
        <b val="0"/>
        <i val="0"/>
      </font>
      <fill>
        <patternFill>
          <bgColor rgb="FFFF5050"/>
        </patternFill>
      </fill>
    </dxf>
  </dxfs>
  <tableStyles count="0" defaultTableStyle="TableStyleMedium2" defaultPivotStyle="PivotStyleLight16"/>
  <colors>
    <mruColors>
      <color rgb="FF6666FF"/>
      <color rgb="FFFF5050"/>
      <color rgb="FFFF0000"/>
      <color rgb="FF288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26" Type="http://schemas.openxmlformats.org/officeDocument/2006/relationships/image" Target="../media/image41.jpeg"/><Relationship Id="rId3" Type="http://schemas.openxmlformats.org/officeDocument/2006/relationships/image" Target="../media/image18.png"/><Relationship Id="rId21" Type="http://schemas.openxmlformats.org/officeDocument/2006/relationships/image" Target="../media/image36.jpe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5" Type="http://schemas.openxmlformats.org/officeDocument/2006/relationships/image" Target="../media/image40.jpe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jpeg"/><Relationship Id="rId29" Type="http://schemas.openxmlformats.org/officeDocument/2006/relationships/image" Target="../media/image44.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24" Type="http://schemas.openxmlformats.org/officeDocument/2006/relationships/image" Target="../media/image39.jpeg"/><Relationship Id="rId5" Type="http://schemas.openxmlformats.org/officeDocument/2006/relationships/image" Target="../media/image20.png"/><Relationship Id="rId15" Type="http://schemas.openxmlformats.org/officeDocument/2006/relationships/image" Target="../media/image30.png"/><Relationship Id="rId23" Type="http://schemas.openxmlformats.org/officeDocument/2006/relationships/image" Target="../media/image38.jpeg"/><Relationship Id="rId28" Type="http://schemas.openxmlformats.org/officeDocument/2006/relationships/image" Target="../media/image43.jpeg"/><Relationship Id="rId10" Type="http://schemas.openxmlformats.org/officeDocument/2006/relationships/image" Target="../media/image25.png"/><Relationship Id="rId19" Type="http://schemas.openxmlformats.org/officeDocument/2006/relationships/image" Target="../media/image34.png"/><Relationship Id="rId31" Type="http://schemas.openxmlformats.org/officeDocument/2006/relationships/image" Target="../media/image46.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 Id="rId22" Type="http://schemas.openxmlformats.org/officeDocument/2006/relationships/image" Target="../media/image37.jpeg"/><Relationship Id="rId27" Type="http://schemas.openxmlformats.org/officeDocument/2006/relationships/image" Target="../media/image42.jpeg"/><Relationship Id="rId30" Type="http://schemas.openxmlformats.org/officeDocument/2006/relationships/image" Target="../media/image4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3</xdr:col>
      <xdr:colOff>584543</xdr:colOff>
      <xdr:row>12</xdr:row>
      <xdr:rowOff>35767</xdr:rowOff>
    </xdr:from>
    <xdr:to>
      <xdr:col>5</xdr:col>
      <xdr:colOff>25693</xdr:colOff>
      <xdr:row>14</xdr:row>
      <xdr:rowOff>136447</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26851" y="1974959"/>
          <a:ext cx="363072" cy="363180"/>
        </a:xfrm>
        <a:prstGeom prst="rect">
          <a:avLst/>
        </a:prstGeom>
      </xdr:spPr>
    </xdr:pic>
    <xdr:clientData/>
  </xdr:twoCellAnchor>
  <xdr:twoCellAnchor editAs="oneCell">
    <xdr:from>
      <xdr:col>3</xdr:col>
      <xdr:colOff>578194</xdr:colOff>
      <xdr:row>9</xdr:row>
      <xdr:rowOff>123410</xdr:rowOff>
    </xdr:from>
    <xdr:to>
      <xdr:col>5</xdr:col>
      <xdr:colOff>25205</xdr:colOff>
      <xdr:row>11</xdr:row>
      <xdr:rowOff>99220</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20502" y="1505756"/>
          <a:ext cx="362583" cy="365309"/>
        </a:xfrm>
        <a:prstGeom prst="rect">
          <a:avLst/>
        </a:prstGeom>
      </xdr:spPr>
    </xdr:pic>
    <xdr:clientData/>
  </xdr:twoCellAnchor>
  <xdr:twoCellAnchor>
    <xdr:from>
      <xdr:col>6</xdr:col>
      <xdr:colOff>647102</xdr:colOff>
      <xdr:row>11</xdr:row>
      <xdr:rowOff>59438</xdr:rowOff>
    </xdr:from>
    <xdr:to>
      <xdr:col>8</xdr:col>
      <xdr:colOff>52324</xdr:colOff>
      <xdr:row>14</xdr:row>
      <xdr:rowOff>270562</xdr:rowOff>
    </xdr:to>
    <xdr:sp macro="" textlink="$J$29">
      <xdr:nvSpPr>
        <xdr:cNvPr id="32" name="TextBox 31">
          <a:extLst>
            <a:ext uri="{FF2B5EF4-FFF2-40B4-BE49-F238E27FC236}">
              <a16:creationId xmlns:a16="http://schemas.microsoft.com/office/drawing/2014/main" id="{00000000-0008-0000-0000-000020000000}"/>
            </a:ext>
          </a:extLst>
        </xdr:cNvPr>
        <xdr:cNvSpPr txBox="1"/>
      </xdr:nvSpPr>
      <xdr:spPr>
        <a:xfrm>
          <a:off x="4838102" y="1832553"/>
          <a:ext cx="753376" cy="640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29729170-FF9E-4955-AF37-F7000EBF6F60}" type="TxLink">
            <a:rPr lang="en-US" sz="1600" b="1" i="0" u="none" strike="noStrike">
              <a:solidFill>
                <a:srgbClr val="002060"/>
              </a:solidFill>
              <a:latin typeface="Myriad Pro"/>
              <a:ea typeface="+mn-ea"/>
              <a:cs typeface="+mn-cs"/>
            </a:rPr>
            <a:pPr marL="0" indent="0" algn="ctr"/>
            <a:t>150</a:t>
          </a:fld>
          <a:endParaRPr lang="en-US" sz="1600" b="1" i="0" u="none" strike="noStrike">
            <a:solidFill>
              <a:srgbClr val="002060"/>
            </a:solidFill>
            <a:latin typeface="Myriad Pro"/>
            <a:ea typeface="+mn-ea"/>
            <a:cs typeface="+mn-cs"/>
          </a:endParaRPr>
        </a:p>
      </xdr:txBody>
    </xdr:sp>
    <xdr:clientData/>
  </xdr:twoCellAnchor>
  <xdr:oneCellAnchor>
    <xdr:from>
      <xdr:col>5</xdr:col>
      <xdr:colOff>18715</xdr:colOff>
      <xdr:row>10</xdr:row>
      <xdr:rowOff>10043</xdr:rowOff>
    </xdr:from>
    <xdr:ext cx="681533" cy="27078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3384215" y="1565793"/>
          <a:ext cx="681533"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Females</a:t>
          </a:r>
        </a:p>
      </xdr:txBody>
    </xdr:sp>
    <xdr:clientData/>
  </xdr:oneCellAnchor>
  <xdr:oneCellAnchor>
    <xdr:from>
      <xdr:col>5</xdr:col>
      <xdr:colOff>16246</xdr:colOff>
      <xdr:row>12</xdr:row>
      <xdr:rowOff>111255</xdr:rowOff>
    </xdr:from>
    <xdr:ext cx="537135" cy="270780"/>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3381746" y="2035305"/>
          <a:ext cx="53713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Males</a:t>
          </a:r>
        </a:p>
      </xdr:txBody>
    </xdr:sp>
    <xdr:clientData/>
  </xdr:oneCellAnchor>
  <xdr:twoCellAnchor>
    <xdr:from>
      <xdr:col>9</xdr:col>
      <xdr:colOff>338678</xdr:colOff>
      <xdr:row>2</xdr:row>
      <xdr:rowOff>171474</xdr:rowOff>
    </xdr:from>
    <xdr:to>
      <xdr:col>11</xdr:col>
      <xdr:colOff>835132</xdr:colOff>
      <xdr:row>4</xdr:row>
      <xdr:rowOff>189133</xdr:rowOff>
    </xdr:to>
    <xdr:sp macro="" textlink="'DC Full Dataset'!$B$1">
      <xdr:nvSpPr>
        <xdr:cNvPr id="43" name="TextBox 42">
          <a:extLst>
            <a:ext uri="{FF2B5EF4-FFF2-40B4-BE49-F238E27FC236}">
              <a16:creationId xmlns:a16="http://schemas.microsoft.com/office/drawing/2014/main" id="{00000000-0008-0000-0000-00002B000000}"/>
            </a:ext>
          </a:extLst>
        </xdr:cNvPr>
        <xdr:cNvSpPr txBox="1"/>
      </xdr:nvSpPr>
      <xdr:spPr>
        <a:xfrm>
          <a:off x="6685049" y="498045"/>
          <a:ext cx="1900712" cy="35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F6A6750A-BFBF-4B8A-9D52-D1E85A4E2C69}" type="TxLink">
            <a:rPr lang="en-US" sz="1000" b="0" i="0" u="none" strike="noStrike">
              <a:solidFill>
                <a:schemeClr val="bg1"/>
              </a:solidFill>
              <a:latin typeface="Calibri"/>
              <a:ea typeface="+mn-ea"/>
              <a:cs typeface="Calibri"/>
            </a:rPr>
            <a:pPr marL="0" indent="0" algn="ctr"/>
            <a:t>Date of Assesssment</a:t>
          </a:fld>
          <a:endParaRPr lang="en-US" sz="1000" b="1" i="0" u="none" strike="noStrike">
            <a:solidFill>
              <a:schemeClr val="bg1"/>
            </a:solidFill>
            <a:latin typeface="Myriad Pro"/>
            <a:ea typeface="+mn-ea"/>
            <a:cs typeface="Calibri"/>
          </a:endParaRPr>
        </a:p>
      </xdr:txBody>
    </xdr:sp>
    <xdr:clientData/>
  </xdr:twoCellAnchor>
  <xdr:twoCellAnchor>
    <xdr:from>
      <xdr:col>11</xdr:col>
      <xdr:colOff>426291</xdr:colOff>
      <xdr:row>3</xdr:row>
      <xdr:rowOff>87048</xdr:rowOff>
    </xdr:from>
    <xdr:to>
      <xdr:col>12</xdr:col>
      <xdr:colOff>124592</xdr:colOff>
      <xdr:row>4</xdr:row>
      <xdr:rowOff>101023</xdr:rowOff>
    </xdr:to>
    <xdr:sp macro="" textlink="I$8">
      <xdr:nvSpPr>
        <xdr:cNvPr id="44" name="TextBox 43">
          <a:extLst>
            <a:ext uri="{FF2B5EF4-FFF2-40B4-BE49-F238E27FC236}">
              <a16:creationId xmlns:a16="http://schemas.microsoft.com/office/drawing/2014/main" id="{00000000-0008-0000-0000-00002C000000}"/>
            </a:ext>
          </a:extLst>
        </xdr:cNvPr>
        <xdr:cNvSpPr txBox="1"/>
      </xdr:nvSpPr>
      <xdr:spPr>
        <a:xfrm>
          <a:off x="7598056" y="587577"/>
          <a:ext cx="938418" cy="17832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13096233-B715-4F27-91D5-353274F0A9C7}" type="TxLink">
            <a:rPr lang="en-US" sz="1000" b="0" i="0" u="none" strike="noStrike">
              <a:solidFill>
                <a:schemeClr val="bg1"/>
              </a:solidFill>
              <a:latin typeface="+mn-lt"/>
              <a:cs typeface="Calibri"/>
            </a:rPr>
            <a:pPr algn="ctr"/>
            <a:t>12/1/2019</a:t>
          </a:fld>
          <a:endParaRPr lang="en-US" sz="2800" b="1">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28012</xdr:rowOff>
        </xdr:from>
        <xdr:to>
          <xdr:col>0</xdr:col>
          <xdr:colOff>593158</xdr:colOff>
          <xdr:row>8</xdr:row>
          <xdr:rowOff>20778</xdr:rowOff>
        </xdr:to>
        <xdr:pic>
          <xdr:nvPicPr>
            <xdr:cNvPr id="45" name="Picture 44">
              <a:extLst>
                <a:ext uri="{FF2B5EF4-FFF2-40B4-BE49-F238E27FC236}">
                  <a16:creationId xmlns:a16="http://schemas.microsoft.com/office/drawing/2014/main" id="{00000000-0008-0000-0000-00002D000000}"/>
                </a:ext>
              </a:extLst>
            </xdr:cNvPr>
            <xdr:cNvPicPr>
              <a:picLocks noChangeAspect="1"/>
              <a:extLst>
                <a:ext uri="{84589F7E-364E-4C9E-8A38-B11213B215E9}">
                  <a14:cameraTool cellRange="ShowMyPic" spid="_x0000_s11057"/>
                </a:ext>
              </a:extLst>
            </xdr:cNvPicPr>
          </xdr:nvPicPr>
          <xdr:blipFill rotWithShape="1">
            <a:blip xmlns:r="http://schemas.openxmlformats.org/officeDocument/2006/relationships" r:embed="rId3" cstate="screen">
              <a:lum/>
              <a:extLst>
                <a:ext uri="{28A0092B-C50C-407E-A947-70E740481C1C}">
                  <a14:useLocalDpi/>
                </a:ext>
              </a:extLst>
            </a:blip>
            <a:srcRect l="1877" t="-18475" r="13209" b="5885"/>
            <a:stretch>
              <a:fillRect/>
            </a:stretch>
          </xdr:blipFill>
          <xdr:spPr>
            <a:xfrm>
              <a:off x="0" y="1048548"/>
              <a:ext cx="586808" cy="161585"/>
            </a:xfrm>
            <a:prstGeom prst="rect">
              <a:avLst/>
            </a:prstGeom>
          </xdr:spPr>
        </xdr:pic>
        <xdr:clientData/>
      </xdr:twoCellAnchor>
    </mc:Choice>
    <mc:Fallback/>
  </mc:AlternateContent>
  <xdr:twoCellAnchor>
    <xdr:from>
      <xdr:col>2</xdr:col>
      <xdr:colOff>587671</xdr:colOff>
      <xdr:row>0</xdr:row>
      <xdr:rowOff>21625</xdr:rowOff>
    </xdr:from>
    <xdr:to>
      <xdr:col>8</xdr:col>
      <xdr:colOff>304800</xdr:colOff>
      <xdr:row>2</xdr:row>
      <xdr:rowOff>107950</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2206921" y="21625"/>
          <a:ext cx="3635079" cy="40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b="1" i="0" u="none" strike="noStrike">
              <a:solidFill>
                <a:srgbClr val="FFC000"/>
              </a:solidFill>
              <a:latin typeface="Myriad Pro" pitchFamily="34" charset="0"/>
            </a:rPr>
            <a:t>Libya Detention</a:t>
          </a:r>
          <a:r>
            <a:rPr lang="en-US" sz="1400" b="1" i="0" u="none" strike="noStrike" baseline="0">
              <a:solidFill>
                <a:srgbClr val="FFC000"/>
              </a:solidFill>
              <a:latin typeface="Myriad Pro" pitchFamily="34" charset="0"/>
            </a:rPr>
            <a:t> Centre</a:t>
          </a:r>
          <a:r>
            <a:rPr lang="en-US" sz="1400" b="1" i="0" u="none" strike="noStrike">
              <a:solidFill>
                <a:srgbClr val="FFC000"/>
              </a:solidFill>
              <a:latin typeface="Myriad Pro" pitchFamily="34" charset="0"/>
            </a:rPr>
            <a:t> Profiles </a:t>
          </a:r>
        </a:p>
      </xdr:txBody>
    </xdr:sp>
    <xdr:clientData/>
  </xdr:twoCellAnchor>
  <xdr:twoCellAnchor editAs="oneCell">
    <xdr:from>
      <xdr:col>0</xdr:col>
      <xdr:colOff>14653</xdr:colOff>
      <xdr:row>0</xdr:row>
      <xdr:rowOff>5523</xdr:rowOff>
    </xdr:from>
    <xdr:to>
      <xdr:col>1</xdr:col>
      <xdr:colOff>102050</xdr:colOff>
      <xdr:row>2</xdr:row>
      <xdr:rowOff>165076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653" y="5523"/>
          <a:ext cx="1061979" cy="490040"/>
        </a:xfrm>
        <a:prstGeom prst="rect">
          <a:avLst/>
        </a:prstGeom>
      </xdr:spPr>
    </xdr:pic>
    <xdr:clientData/>
  </xdr:twoCellAnchor>
  <xdr:oneCellAnchor>
    <xdr:from>
      <xdr:col>2</xdr:col>
      <xdr:colOff>652356</xdr:colOff>
      <xdr:row>6</xdr:row>
      <xdr:rowOff>58959</xdr:rowOff>
    </xdr:from>
    <xdr:ext cx="2214216" cy="285656"/>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2191664" y="1019963"/>
          <a:ext cx="2214216" cy="285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a:latin typeface="Gill Sans MT" panose="020B0502020104020203" pitchFamily="34" charset="0"/>
            </a:rPr>
            <a:t>Migrants in Detention Centre</a:t>
          </a:r>
        </a:p>
      </xdr:txBody>
    </xdr:sp>
    <xdr:clientData/>
  </xdr:oneCellAnchor>
  <xdr:oneCellAnchor>
    <xdr:from>
      <xdr:col>6</xdr:col>
      <xdr:colOff>416718</xdr:colOff>
      <xdr:row>7</xdr:row>
      <xdr:rowOff>25177</xdr:rowOff>
    </xdr:from>
    <xdr:ext cx="748394" cy="346570"/>
    <xdr:sp macro="" textlink="$D$26">
      <xdr:nvSpPr>
        <xdr:cNvPr id="51" name="TextBox 50">
          <a:extLst>
            <a:ext uri="{FF2B5EF4-FFF2-40B4-BE49-F238E27FC236}">
              <a16:creationId xmlns:a16="http://schemas.microsoft.com/office/drawing/2014/main" id="{00000000-0008-0000-0000-000033000000}"/>
            </a:ext>
          </a:extLst>
        </xdr:cNvPr>
        <xdr:cNvSpPr txBox="1"/>
      </xdr:nvSpPr>
      <xdr:spPr>
        <a:xfrm>
          <a:off x="4893468" y="1086534"/>
          <a:ext cx="748394" cy="346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2F3C88B5-FB1C-4188-A1CC-C30F9605E650}" type="TxLink">
            <a:rPr lang="en-US" sz="1600" b="1" i="0" u="none" strike="noStrike">
              <a:solidFill>
                <a:srgbClr val="000000"/>
              </a:solidFill>
              <a:latin typeface="Myriad Pro"/>
            </a:rPr>
            <a:pPr/>
            <a:t>150</a:t>
          </a:fld>
          <a:endParaRPr lang="en-US" sz="1600" b="1">
            <a:latin typeface="Gill Sans MT" panose="020B0502020104020203" pitchFamily="34" charset="0"/>
          </a:endParaRPr>
        </a:p>
      </xdr:txBody>
    </xdr:sp>
    <xdr:clientData/>
  </xdr:oneCellAnchor>
  <xdr:twoCellAnchor>
    <xdr:from>
      <xdr:col>6</xdr:col>
      <xdr:colOff>647102</xdr:colOff>
      <xdr:row>14</xdr:row>
      <xdr:rowOff>371940</xdr:rowOff>
    </xdr:from>
    <xdr:to>
      <xdr:col>8</xdr:col>
      <xdr:colOff>52324</xdr:colOff>
      <xdr:row>16</xdr:row>
      <xdr:rowOff>96217</xdr:rowOff>
    </xdr:to>
    <xdr:sp macro="" textlink="$D$34">
      <xdr:nvSpPr>
        <xdr:cNvPr id="28" name="TextBox 27">
          <a:extLst>
            <a:ext uri="{FF2B5EF4-FFF2-40B4-BE49-F238E27FC236}">
              <a16:creationId xmlns:a16="http://schemas.microsoft.com/office/drawing/2014/main" id="{00000000-0008-0000-0000-00001C000000}"/>
            </a:ext>
          </a:extLst>
        </xdr:cNvPr>
        <xdr:cNvSpPr txBox="1"/>
      </xdr:nvSpPr>
      <xdr:spPr>
        <a:xfrm>
          <a:off x="4838102" y="2574902"/>
          <a:ext cx="753376" cy="188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0448654F-159C-4320-8223-E6AC7EAA70B1}" type="TxLink">
            <a:rPr lang="en-US" sz="1600" b="1" i="0" u="none" strike="noStrike">
              <a:solidFill>
                <a:srgbClr val="002060"/>
              </a:solidFill>
              <a:latin typeface="Myriad Pro"/>
              <a:ea typeface="+mn-ea"/>
              <a:cs typeface="+mn-cs"/>
            </a:rPr>
            <a:pPr marL="0" indent="0" algn="ctr"/>
            <a:t>0</a:t>
          </a:fld>
          <a:endParaRPr lang="en-US" sz="1600" b="1" i="0" u="none" strike="noStrike">
            <a:solidFill>
              <a:srgbClr val="002060"/>
            </a:solidFill>
            <a:latin typeface="Myriad Pro"/>
            <a:ea typeface="+mn-ea"/>
            <a:cs typeface="+mn-cs"/>
          </a:endParaRPr>
        </a:p>
      </xdr:txBody>
    </xdr:sp>
    <xdr:clientData/>
  </xdr:twoCellAnchor>
  <xdr:twoCellAnchor editAs="oneCell">
    <xdr:from>
      <xdr:col>3</xdr:col>
      <xdr:colOff>582182</xdr:colOff>
      <xdr:row>14</xdr:row>
      <xdr:rowOff>246628</xdr:rowOff>
    </xdr:from>
    <xdr:to>
      <xdr:col>5</xdr:col>
      <xdr:colOff>20800</xdr:colOff>
      <xdr:row>17</xdr:row>
      <xdr:rowOff>2303</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3024490" y="2449590"/>
          <a:ext cx="360540" cy="362588"/>
        </a:xfrm>
        <a:prstGeom prst="rect">
          <a:avLst/>
        </a:prstGeom>
      </xdr:spPr>
    </xdr:pic>
    <xdr:clientData/>
  </xdr:twoCellAnchor>
  <xdr:oneCellAnchor>
    <xdr:from>
      <xdr:col>5</xdr:col>
      <xdr:colOff>55439</xdr:colOff>
      <xdr:row>14</xdr:row>
      <xdr:rowOff>324990</xdr:rowOff>
    </xdr:from>
    <xdr:ext cx="1241815" cy="270780"/>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420939" y="2527952"/>
          <a:ext cx="124181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Pregnant</a:t>
          </a:r>
          <a:r>
            <a:rPr lang="en-US" sz="1200" baseline="0">
              <a:latin typeface="Gill Sans MT" panose="020B0502020104020203" pitchFamily="34" charset="0"/>
            </a:rPr>
            <a:t> women</a:t>
          </a:r>
          <a:endParaRPr lang="en-US" sz="1200">
            <a:latin typeface="Gill Sans MT" panose="020B0502020104020203" pitchFamily="34" charset="0"/>
          </a:endParaRPr>
        </a:p>
      </xdr:txBody>
    </xdr:sp>
    <xdr:clientData/>
  </xdr:oneCellAnchor>
  <xdr:twoCellAnchor>
    <xdr:from>
      <xdr:col>6</xdr:col>
      <xdr:colOff>647102</xdr:colOff>
      <xdr:row>9</xdr:row>
      <xdr:rowOff>157324</xdr:rowOff>
    </xdr:from>
    <xdr:to>
      <xdr:col>8</xdr:col>
      <xdr:colOff>52324</xdr:colOff>
      <xdr:row>11</xdr:row>
      <xdr:rowOff>65908</xdr:rowOff>
    </xdr:to>
    <xdr:sp macro="" textlink="$J$30">
      <xdr:nvSpPr>
        <xdr:cNvPr id="40" name="TextBox 39">
          <a:extLst>
            <a:ext uri="{FF2B5EF4-FFF2-40B4-BE49-F238E27FC236}">
              <a16:creationId xmlns:a16="http://schemas.microsoft.com/office/drawing/2014/main" id="{00000000-0008-0000-0000-000028000000}"/>
            </a:ext>
          </a:extLst>
        </xdr:cNvPr>
        <xdr:cNvSpPr txBox="1"/>
      </xdr:nvSpPr>
      <xdr:spPr>
        <a:xfrm>
          <a:off x="4838102" y="1539670"/>
          <a:ext cx="753376" cy="299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4483E7B5-0C16-49DA-BF66-4A5F084480D3}" type="TxLink">
            <a:rPr lang="en-US" sz="1600" b="1" i="0" u="none" strike="noStrike">
              <a:solidFill>
                <a:srgbClr val="002060"/>
              </a:solidFill>
              <a:latin typeface="Myriad Pro"/>
              <a:ea typeface="+mn-ea"/>
              <a:cs typeface="+mn-cs"/>
            </a:rPr>
            <a:pPr marL="0" indent="0" algn="ctr"/>
            <a:t>N/A</a:t>
          </a:fld>
          <a:endParaRPr lang="en-US" sz="4000" b="1" i="0" u="none" strike="noStrike">
            <a:solidFill>
              <a:srgbClr val="002060"/>
            </a:solidFill>
            <a:latin typeface="Myriad Pro"/>
            <a:ea typeface="+mn-ea"/>
            <a:cs typeface="+mn-cs"/>
          </a:endParaRPr>
        </a:p>
      </xdr:txBody>
    </xdr:sp>
    <xdr:clientData/>
  </xdr:twoCellAnchor>
  <mc:AlternateContent xmlns:mc="http://schemas.openxmlformats.org/markup-compatibility/2006">
    <mc:Choice xmlns:a14="http://schemas.microsoft.com/office/drawing/2010/main" Requires="a14">
      <xdr:twoCellAnchor>
        <xdr:from>
          <xdr:col>0</xdr:col>
          <xdr:colOff>152400</xdr:colOff>
          <xdr:row>3</xdr:row>
          <xdr:rowOff>57150</xdr:rowOff>
        </xdr:from>
        <xdr:to>
          <xdr:col>1</xdr:col>
          <xdr:colOff>438150</xdr:colOff>
          <xdr:row>4</xdr:row>
          <xdr:rowOff>184150</xdr:rowOff>
        </xdr:to>
        <xdr:sp macro="" textlink="">
          <xdr:nvSpPr>
            <xdr:cNvPr id="1808" name="Button 737" hidden="1">
              <a:extLst>
                <a:ext uri="{63B3BB69-23CF-44E3-9099-C40C66FF867C}">
                  <a14:compatExt spid="_x0000_s1808"/>
                </a:ext>
                <a:ext uri="{FF2B5EF4-FFF2-40B4-BE49-F238E27FC236}">
                  <a16:creationId xmlns:a16="http://schemas.microsoft.com/office/drawing/2014/main" id="{00000000-0008-0000-0000-00001007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 Export to PDF</a:t>
              </a:r>
            </a:p>
          </xdr:txBody>
        </xdr:sp>
        <xdr:clientData fPrintsWithSheet="0"/>
      </xdr:twoCellAnchor>
    </mc:Choice>
    <mc:Fallback/>
  </mc:AlternateContent>
  <mc:AlternateContent xmlns:mc="http://schemas.openxmlformats.org/markup-compatibility/2006">
    <mc:Choice xmlns:a14="http://schemas.microsoft.com/office/drawing/2010/main" Requires="a14">
      <xdr:oneCellAnchor>
        <xdr:from>
          <xdr:col>0</xdr:col>
          <xdr:colOff>0</xdr:colOff>
          <xdr:row>8</xdr:row>
          <xdr:rowOff>121561</xdr:rowOff>
        </xdr:from>
        <xdr:ext cx="3112634" cy="2151629"/>
        <xdr:pic>
          <xdr:nvPicPr>
            <xdr:cNvPr id="26" name="Picture 25">
              <a:extLst>
                <a:ext uri="{FF2B5EF4-FFF2-40B4-BE49-F238E27FC236}">
                  <a16:creationId xmlns:a16="http://schemas.microsoft.com/office/drawing/2014/main" id="{00000000-0008-0000-0000-00001A000000}"/>
                </a:ext>
              </a:extLst>
            </xdr:cNvPr>
            <xdr:cNvPicPr>
              <a:picLocks noChangeAspect="1"/>
              <a:extLst>
                <a:ext uri="{84589F7E-364E-4C9E-8A38-B11213B215E9}">
                  <a14:cameraTool cellRange="DCmaps" spid="_x0000_s11058"/>
                </a:ext>
              </a:extLst>
            </xdr:cNvPicPr>
          </xdr:nvPicPr>
          <xdr:blipFill rotWithShape="1">
            <a:blip xmlns:r="http://schemas.openxmlformats.org/officeDocument/2006/relationships" r:embed="rId6"/>
            <a:srcRect/>
            <a:stretch>
              <a:fillRect/>
            </a:stretch>
          </xdr:blipFill>
          <xdr:spPr>
            <a:xfrm>
              <a:off x="0" y="1312186"/>
              <a:ext cx="3112634" cy="2151629"/>
            </a:xfrm>
            <a:prstGeom prst="rect">
              <a:avLst/>
            </a:prstGeom>
          </xdr:spPr>
        </xdr:pic>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19050</xdr:colOff>
      <xdr:row>43</xdr:row>
      <xdr:rowOff>148887</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7111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469900</xdr:colOff>
      <xdr:row>51</xdr:row>
      <xdr:rowOff>133350</xdr:rowOff>
    </xdr:to>
    <xdr:pic>
      <xdr:nvPicPr>
        <xdr:cNvPr id="44" name="Picture 43">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5956300"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10</xdr:col>
      <xdr:colOff>107950</xdr:colOff>
      <xdr:row>93</xdr:row>
      <xdr:rowOff>76200</xdr:rowOff>
    </xdr:to>
    <xdr:pic>
      <xdr:nvPicPr>
        <xdr:cNvPr id="45" name="Picture 44">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8255000"/>
          <a:ext cx="6203950" cy="658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10</xdr:col>
      <xdr:colOff>45720</xdr:colOff>
      <xdr:row>104</xdr:row>
      <xdr:rowOff>121285</xdr:rowOff>
    </xdr:to>
    <xdr:pic>
      <xdr:nvPicPr>
        <xdr:cNvPr id="46" name="Picture 45">
          <a:extLst>
            <a:ext uri="{FF2B5EF4-FFF2-40B4-BE49-F238E27FC236}">
              <a16:creationId xmlns:a16="http://schemas.microsoft.com/office/drawing/2014/main" id="{00000000-0008-0000-0500-00002E000000}"/>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0" y="14922500"/>
          <a:ext cx="6141720" cy="1708785"/>
        </a:xfrm>
        <a:prstGeom prst="rect">
          <a:avLst/>
        </a:prstGeom>
        <a:noFill/>
        <a:ln>
          <a:noFill/>
        </a:ln>
      </xdr:spPr>
    </xdr:pic>
    <xdr:clientData/>
  </xdr:twoCellAnchor>
  <xdr:twoCellAnchor editAs="oneCell">
    <xdr:from>
      <xdr:col>0</xdr:col>
      <xdr:colOff>0</xdr:colOff>
      <xdr:row>106</xdr:row>
      <xdr:rowOff>0</xdr:rowOff>
    </xdr:from>
    <xdr:to>
      <xdr:col>9</xdr:col>
      <xdr:colOff>469900</xdr:colOff>
      <xdr:row>158</xdr:row>
      <xdr:rowOff>133350</xdr:rowOff>
    </xdr:to>
    <xdr:pic>
      <xdr:nvPicPr>
        <xdr:cNvPr id="47" name="Picture 46">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0" y="16827500"/>
          <a:ext cx="5956300" cy="838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9</xdr:col>
      <xdr:colOff>469900</xdr:colOff>
      <xdr:row>212</xdr:row>
      <xdr:rowOff>57150</xdr:rowOff>
    </xdr:to>
    <xdr:pic>
      <xdr:nvPicPr>
        <xdr:cNvPr id="48" name="Picture 47">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0" y="25400000"/>
          <a:ext cx="5956300" cy="831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213</xdr:row>
      <xdr:rowOff>0</xdr:rowOff>
    </xdr:from>
    <xdr:to>
      <xdr:col>9</xdr:col>
      <xdr:colOff>469900</xdr:colOff>
      <xdr:row>236</xdr:row>
      <xdr:rowOff>101600</xdr:rowOff>
    </xdr:to>
    <xdr:pic>
      <xdr:nvPicPr>
        <xdr:cNvPr id="49" name="Picture 48">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0" y="33813750"/>
          <a:ext cx="5956300"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88204</xdr:colOff>
      <xdr:row>17</xdr:row>
      <xdr:rowOff>40579</xdr:rowOff>
    </xdr:from>
    <xdr:ext cx="2915072" cy="2069577"/>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80156" y="34682874"/>
          <a:ext cx="2915072" cy="2069577"/>
        </a:xfrm>
        <a:prstGeom prst="rect">
          <a:avLst/>
        </a:prstGeom>
      </xdr:spPr>
    </xdr:pic>
    <xdr:clientData/>
  </xdr:oneCellAnchor>
  <xdr:oneCellAnchor>
    <xdr:from>
      <xdr:col>1</xdr:col>
      <xdr:colOff>97077</xdr:colOff>
      <xdr:row>16</xdr:row>
      <xdr:rowOff>109342</xdr:rowOff>
    </xdr:from>
    <xdr:ext cx="2938614" cy="2017871"/>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89029" y="32598726"/>
          <a:ext cx="2938614" cy="2017871"/>
        </a:xfrm>
        <a:prstGeom prst="rect">
          <a:avLst/>
        </a:prstGeom>
      </xdr:spPr>
    </xdr:pic>
    <xdr:clientData/>
  </xdr:oneCellAnchor>
  <xdr:oneCellAnchor>
    <xdr:from>
      <xdr:col>1</xdr:col>
      <xdr:colOff>91336</xdr:colOff>
      <xdr:row>9</xdr:row>
      <xdr:rowOff>52192</xdr:rowOff>
    </xdr:from>
    <xdr:ext cx="2945837" cy="2064422"/>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983288" y="17471199"/>
          <a:ext cx="2945837" cy="2064422"/>
        </a:xfrm>
        <a:prstGeom prst="rect">
          <a:avLst/>
        </a:prstGeom>
      </xdr:spPr>
    </xdr:pic>
    <xdr:clientData/>
  </xdr:oneCellAnchor>
  <xdr:oneCellAnchor>
    <xdr:from>
      <xdr:col>1</xdr:col>
      <xdr:colOff>65239</xdr:colOff>
      <xdr:row>5</xdr:row>
      <xdr:rowOff>52192</xdr:rowOff>
    </xdr:from>
    <xdr:ext cx="2991956" cy="2046576"/>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957191" y="8859555"/>
          <a:ext cx="2991956" cy="2046576"/>
        </a:xfrm>
        <a:prstGeom prst="rect">
          <a:avLst/>
        </a:prstGeom>
      </xdr:spPr>
    </xdr:pic>
    <xdr:clientData/>
  </xdr:oneCellAnchor>
  <xdr:oneCellAnchor>
    <xdr:from>
      <xdr:col>1</xdr:col>
      <xdr:colOff>78287</xdr:colOff>
      <xdr:row>15</xdr:row>
      <xdr:rowOff>52191</xdr:rowOff>
    </xdr:from>
    <xdr:ext cx="2941613" cy="2074978"/>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970239" y="30388664"/>
          <a:ext cx="2941613" cy="2074978"/>
        </a:xfrm>
        <a:prstGeom prst="rect">
          <a:avLst/>
        </a:prstGeom>
      </xdr:spPr>
    </xdr:pic>
    <xdr:clientData/>
  </xdr:oneCellAnchor>
  <xdr:oneCellAnchor>
    <xdr:from>
      <xdr:col>1</xdr:col>
      <xdr:colOff>52192</xdr:colOff>
      <xdr:row>14</xdr:row>
      <xdr:rowOff>39144</xdr:rowOff>
    </xdr:from>
    <xdr:ext cx="2929087" cy="2057086"/>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944144" y="28222706"/>
          <a:ext cx="2929087" cy="2057086"/>
        </a:xfrm>
        <a:prstGeom prst="rect">
          <a:avLst/>
        </a:prstGeom>
      </xdr:spPr>
    </xdr:pic>
    <xdr:clientData/>
  </xdr:oneCellAnchor>
  <xdr:oneCellAnchor>
    <xdr:from>
      <xdr:col>1</xdr:col>
      <xdr:colOff>52192</xdr:colOff>
      <xdr:row>1</xdr:row>
      <xdr:rowOff>52191</xdr:rowOff>
    </xdr:from>
    <xdr:ext cx="2939661" cy="2036066"/>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944144" y="247910"/>
          <a:ext cx="2939661" cy="2036066"/>
        </a:xfrm>
        <a:prstGeom prst="rect">
          <a:avLst/>
        </a:prstGeom>
        <a:ln w="12700">
          <a:noFill/>
        </a:ln>
      </xdr:spPr>
    </xdr:pic>
    <xdr:clientData/>
  </xdr:oneCellAnchor>
  <xdr:oneCellAnchor>
    <xdr:from>
      <xdr:col>1</xdr:col>
      <xdr:colOff>104384</xdr:colOff>
      <xdr:row>6</xdr:row>
      <xdr:rowOff>52191</xdr:rowOff>
    </xdr:from>
    <xdr:ext cx="2943867" cy="2028733"/>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996336" y="11012465"/>
          <a:ext cx="2943867" cy="2028733"/>
        </a:xfrm>
        <a:prstGeom prst="rect">
          <a:avLst/>
        </a:prstGeom>
      </xdr:spPr>
    </xdr:pic>
    <xdr:clientData/>
  </xdr:oneCellAnchor>
  <xdr:oneCellAnchor>
    <xdr:from>
      <xdr:col>1</xdr:col>
      <xdr:colOff>65239</xdr:colOff>
      <xdr:row>3</xdr:row>
      <xdr:rowOff>52192</xdr:rowOff>
    </xdr:from>
    <xdr:ext cx="2945996" cy="2057087"/>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1957191" y="4553733"/>
          <a:ext cx="2945996" cy="2057087"/>
        </a:xfrm>
        <a:prstGeom prst="rect">
          <a:avLst/>
        </a:prstGeom>
      </xdr:spPr>
    </xdr:pic>
    <xdr:clientData/>
  </xdr:oneCellAnchor>
  <xdr:oneCellAnchor>
    <xdr:from>
      <xdr:col>1</xdr:col>
      <xdr:colOff>65240</xdr:colOff>
      <xdr:row>13</xdr:row>
      <xdr:rowOff>65239</xdr:rowOff>
    </xdr:from>
    <xdr:ext cx="2923833" cy="2062341"/>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957192" y="26095890"/>
          <a:ext cx="2923833" cy="2062341"/>
        </a:xfrm>
        <a:prstGeom prst="rect">
          <a:avLst/>
        </a:prstGeom>
      </xdr:spPr>
    </xdr:pic>
    <xdr:clientData/>
  </xdr:oneCellAnchor>
  <xdr:oneCellAnchor>
    <xdr:from>
      <xdr:col>1</xdr:col>
      <xdr:colOff>104383</xdr:colOff>
      <xdr:row>18</xdr:row>
      <xdr:rowOff>39144</xdr:rowOff>
    </xdr:from>
    <xdr:ext cx="2940169" cy="2083363"/>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996335" y="36834349"/>
          <a:ext cx="2940169" cy="2083363"/>
        </a:xfrm>
        <a:prstGeom prst="rect">
          <a:avLst/>
        </a:prstGeom>
      </xdr:spPr>
    </xdr:pic>
    <xdr:clientData/>
  </xdr:oneCellAnchor>
  <xdr:oneCellAnchor>
    <xdr:from>
      <xdr:col>1</xdr:col>
      <xdr:colOff>78287</xdr:colOff>
      <xdr:row>10</xdr:row>
      <xdr:rowOff>39143</xdr:rowOff>
    </xdr:from>
    <xdr:ext cx="2943869" cy="2075012"/>
    <xdr:pic>
      <xdr:nvPicPr>
        <xdr:cNvPr id="13" name="Picture 12">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1970239" y="19611061"/>
          <a:ext cx="2943869" cy="2075012"/>
        </a:xfrm>
        <a:prstGeom prst="rect">
          <a:avLst/>
        </a:prstGeom>
      </xdr:spPr>
    </xdr:pic>
    <xdr:clientData/>
  </xdr:oneCellAnchor>
  <xdr:oneCellAnchor>
    <xdr:from>
      <xdr:col>1</xdr:col>
      <xdr:colOff>65239</xdr:colOff>
      <xdr:row>2</xdr:row>
      <xdr:rowOff>39144</xdr:rowOff>
    </xdr:from>
    <xdr:ext cx="2897255" cy="2087817"/>
    <xdr:pic>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957191" y="2387774"/>
          <a:ext cx="2897255" cy="2087817"/>
        </a:xfrm>
        <a:prstGeom prst="rect">
          <a:avLst/>
        </a:prstGeom>
      </xdr:spPr>
    </xdr:pic>
    <xdr:clientData/>
  </xdr:oneCellAnchor>
  <xdr:oneCellAnchor>
    <xdr:from>
      <xdr:col>1</xdr:col>
      <xdr:colOff>65239</xdr:colOff>
      <xdr:row>11</xdr:row>
      <xdr:rowOff>78288</xdr:rowOff>
    </xdr:from>
    <xdr:ext cx="2935899" cy="2027027"/>
    <xdr:pic>
      <xdr:nvPicPr>
        <xdr:cNvPr id="15" name="Picture 14">
          <a:extLst>
            <a:ext uri="{FF2B5EF4-FFF2-40B4-BE49-F238E27FC236}">
              <a16:creationId xmlns:a16="http://schemas.microsoft.com/office/drawing/2014/main" id="{00000000-0008-0000-0900-00000F000000}"/>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1957191" y="21803117"/>
          <a:ext cx="2935899" cy="2027027"/>
        </a:xfrm>
        <a:prstGeom prst="rect">
          <a:avLst/>
        </a:prstGeom>
      </xdr:spPr>
    </xdr:pic>
    <xdr:clientData/>
  </xdr:oneCellAnchor>
  <xdr:oneCellAnchor>
    <xdr:from>
      <xdr:col>1</xdr:col>
      <xdr:colOff>0</xdr:colOff>
      <xdr:row>12</xdr:row>
      <xdr:rowOff>0</xdr:rowOff>
    </xdr:from>
    <xdr:ext cx="2920200" cy="2047208"/>
    <xdr:pic>
      <xdr:nvPicPr>
        <xdr:cNvPr id="16" name="Picture 15">
          <a:extLst>
            <a:ext uri="{FF2B5EF4-FFF2-40B4-BE49-F238E27FC236}">
              <a16:creationId xmlns:a16="http://schemas.microsoft.com/office/drawing/2014/main" id="{00000000-0008-0000-0900-000010000000}"/>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609600" y="2286000"/>
          <a:ext cx="2920200" cy="2047208"/>
        </a:xfrm>
        <a:prstGeom prst="rect">
          <a:avLst/>
        </a:prstGeom>
      </xdr:spPr>
    </xdr:pic>
    <xdr:clientData/>
  </xdr:oneCellAnchor>
  <xdr:oneCellAnchor>
    <xdr:from>
      <xdr:col>1</xdr:col>
      <xdr:colOff>52192</xdr:colOff>
      <xdr:row>4</xdr:row>
      <xdr:rowOff>52192</xdr:rowOff>
    </xdr:from>
    <xdr:ext cx="2889754" cy="2042337"/>
    <xdr:pic>
      <xdr:nvPicPr>
        <xdr:cNvPr id="17" name="Picture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16"/>
        <a:stretch>
          <a:fillRect/>
        </a:stretch>
      </xdr:blipFill>
      <xdr:spPr>
        <a:xfrm>
          <a:off x="1944144" y="6706644"/>
          <a:ext cx="2889754" cy="2042337"/>
        </a:xfrm>
        <a:prstGeom prst="rect">
          <a:avLst/>
        </a:prstGeom>
      </xdr:spPr>
    </xdr:pic>
    <xdr:clientData/>
  </xdr:oneCellAnchor>
  <xdr:oneCellAnchor>
    <xdr:from>
      <xdr:col>1</xdr:col>
      <xdr:colOff>104383</xdr:colOff>
      <xdr:row>8</xdr:row>
      <xdr:rowOff>52192</xdr:rowOff>
    </xdr:from>
    <xdr:ext cx="2963882" cy="2040447"/>
    <xdr:pic>
      <xdr:nvPicPr>
        <xdr:cNvPr id="18" name="Picture 17">
          <a:extLst>
            <a:ext uri="{FF2B5EF4-FFF2-40B4-BE49-F238E27FC236}">
              <a16:creationId xmlns:a16="http://schemas.microsoft.com/office/drawing/2014/main" id="{00000000-0008-0000-0900-000012000000}"/>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1996335" y="15318288"/>
          <a:ext cx="2963882" cy="2040447"/>
        </a:xfrm>
        <a:prstGeom prst="rect">
          <a:avLst/>
        </a:prstGeom>
      </xdr:spPr>
    </xdr:pic>
    <xdr:clientData/>
  </xdr:oneCellAnchor>
  <xdr:oneCellAnchor>
    <xdr:from>
      <xdr:col>1</xdr:col>
      <xdr:colOff>39144</xdr:colOff>
      <xdr:row>7</xdr:row>
      <xdr:rowOff>117432</xdr:rowOff>
    </xdr:from>
    <xdr:ext cx="2988779" cy="1841340"/>
    <xdr:pic>
      <xdr:nvPicPr>
        <xdr:cNvPr id="19" name="Image 14">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931096" y="13230617"/>
          <a:ext cx="2988779" cy="1841340"/>
        </a:xfrm>
        <a:prstGeom prst="rect">
          <a:avLst/>
        </a:prstGeom>
      </xdr:spPr>
    </xdr:pic>
    <xdr:clientData/>
  </xdr:oneCellAnchor>
  <xdr:oneCellAnchor>
    <xdr:from>
      <xdr:col>1</xdr:col>
      <xdr:colOff>88458</xdr:colOff>
      <xdr:row>19</xdr:row>
      <xdr:rowOff>131439</xdr:rowOff>
    </xdr:from>
    <xdr:ext cx="2913432" cy="1871231"/>
    <xdr:pic>
      <xdr:nvPicPr>
        <xdr:cNvPr id="20" name="Image 16">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979451" y="39155924"/>
          <a:ext cx="2913432" cy="1871231"/>
        </a:xfrm>
        <a:prstGeom prst="rect">
          <a:avLst/>
        </a:prstGeom>
      </xdr:spPr>
    </xdr:pic>
    <xdr:clientData/>
  </xdr:oneCellAnchor>
  <xdr:twoCellAnchor editAs="oneCell">
    <xdr:from>
      <xdr:col>1</xdr:col>
      <xdr:colOff>65241</xdr:colOff>
      <xdr:row>20</xdr:row>
      <xdr:rowOff>156577</xdr:rowOff>
    </xdr:from>
    <xdr:to>
      <xdr:col>1</xdr:col>
      <xdr:colOff>3053219</xdr:colOff>
      <xdr:row>20</xdr:row>
      <xdr:rowOff>2063985</xdr:rowOff>
    </xdr:to>
    <xdr:pic>
      <xdr:nvPicPr>
        <xdr:cNvPr id="21" name="Picture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957193" y="41257604"/>
          <a:ext cx="2987978" cy="1907408"/>
        </a:xfrm>
        <a:prstGeom prst="rect">
          <a:avLst/>
        </a:prstGeom>
      </xdr:spPr>
    </xdr:pic>
    <xdr:clientData/>
  </xdr:twoCellAnchor>
  <xdr:twoCellAnchor editAs="oneCell">
    <xdr:from>
      <xdr:col>1</xdr:col>
      <xdr:colOff>51026</xdr:colOff>
      <xdr:row>21</xdr:row>
      <xdr:rowOff>93549</xdr:rowOff>
    </xdr:from>
    <xdr:to>
      <xdr:col>1</xdr:col>
      <xdr:colOff>3051876</xdr:colOff>
      <xdr:row>21</xdr:row>
      <xdr:rowOff>1913504</xdr:rowOff>
    </xdr:to>
    <xdr:pic>
      <xdr:nvPicPr>
        <xdr:cNvPr id="22" name="Picture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947522" y="43313237"/>
          <a:ext cx="3000850" cy="1819955"/>
        </a:xfrm>
        <a:prstGeom prst="rect">
          <a:avLst/>
        </a:prstGeom>
      </xdr:spPr>
    </xdr:pic>
    <xdr:clientData/>
  </xdr:twoCellAnchor>
  <xdr:twoCellAnchor editAs="oneCell">
    <xdr:from>
      <xdr:col>1</xdr:col>
      <xdr:colOff>25513</xdr:colOff>
      <xdr:row>22</xdr:row>
      <xdr:rowOff>119063</xdr:rowOff>
    </xdr:from>
    <xdr:to>
      <xdr:col>1</xdr:col>
      <xdr:colOff>3107868</xdr:colOff>
      <xdr:row>22</xdr:row>
      <xdr:rowOff>2041072</xdr:rowOff>
    </xdr:to>
    <xdr:pic>
      <xdr:nvPicPr>
        <xdr:cNvPr id="23" name="Picture 22">
          <a:extLst>
            <a:ext uri="{FF2B5EF4-FFF2-40B4-BE49-F238E27FC236}">
              <a16:creationId xmlns:a16="http://schemas.microsoft.com/office/drawing/2014/main" id="{00000000-0008-0000-0900-000017000000}"/>
            </a:ext>
          </a:extLst>
        </xdr:cNvPr>
        <xdr:cNvPicPr>
          <a:picLocks noChangeAspect="1"/>
        </xdr:cNvPicPr>
      </xdr:nvPicPr>
      <xdr:blipFill rotWithShape="1">
        <a:blip xmlns:r="http://schemas.openxmlformats.org/officeDocument/2006/relationships" r:embed="rId22" cstate="screen">
          <a:extLst>
            <a:ext uri="{28A0092B-C50C-407E-A947-70E740481C1C}">
              <a14:useLocalDpi xmlns:a14="http://schemas.microsoft.com/office/drawing/2010/main"/>
            </a:ext>
          </a:extLst>
        </a:blip>
        <a:srcRect/>
        <a:stretch/>
      </xdr:blipFill>
      <xdr:spPr>
        <a:xfrm>
          <a:off x="1922009" y="45490380"/>
          <a:ext cx="3082355" cy="1922009"/>
        </a:xfrm>
        <a:prstGeom prst="rect">
          <a:avLst/>
        </a:prstGeom>
      </xdr:spPr>
    </xdr:pic>
    <xdr:clientData/>
  </xdr:twoCellAnchor>
  <xdr:twoCellAnchor editAs="oneCell">
    <xdr:from>
      <xdr:col>1</xdr:col>
      <xdr:colOff>51026</xdr:colOff>
      <xdr:row>23</xdr:row>
      <xdr:rowOff>85044</xdr:rowOff>
    </xdr:from>
    <xdr:to>
      <xdr:col>1</xdr:col>
      <xdr:colOff>3071660</xdr:colOff>
      <xdr:row>23</xdr:row>
      <xdr:rowOff>2024062</xdr:rowOff>
    </xdr:to>
    <xdr:pic>
      <xdr:nvPicPr>
        <xdr:cNvPr id="24" name="Picture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947522" y="47607990"/>
          <a:ext cx="3020634" cy="1939018"/>
        </a:xfrm>
        <a:prstGeom prst="rect">
          <a:avLst/>
        </a:prstGeom>
      </xdr:spPr>
    </xdr:pic>
    <xdr:clientData/>
  </xdr:twoCellAnchor>
  <xdr:twoCellAnchor editAs="oneCell">
    <xdr:from>
      <xdr:col>1</xdr:col>
      <xdr:colOff>51026</xdr:colOff>
      <xdr:row>24</xdr:row>
      <xdr:rowOff>59532</xdr:rowOff>
    </xdr:from>
    <xdr:to>
      <xdr:col>1</xdr:col>
      <xdr:colOff>3081918</xdr:colOff>
      <xdr:row>24</xdr:row>
      <xdr:rowOff>2032568</xdr:rowOff>
    </xdr:to>
    <xdr:pic>
      <xdr:nvPicPr>
        <xdr:cNvPr id="25" name="Picture 24">
          <a:extLst>
            <a:ext uri="{FF2B5EF4-FFF2-40B4-BE49-F238E27FC236}">
              <a16:creationId xmlns:a16="http://schemas.microsoft.com/office/drawing/2014/main" id="{00000000-0008-0000-0900-000019000000}"/>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a:ext>
          </a:extLst>
        </a:blip>
        <a:srcRect/>
        <a:stretch/>
      </xdr:blipFill>
      <xdr:spPr>
        <a:xfrm>
          <a:off x="1947522" y="49734108"/>
          <a:ext cx="3030892" cy="1973036"/>
        </a:xfrm>
        <a:prstGeom prst="rect">
          <a:avLst/>
        </a:prstGeom>
      </xdr:spPr>
    </xdr:pic>
    <xdr:clientData/>
  </xdr:twoCellAnchor>
  <xdr:twoCellAnchor editAs="oneCell">
    <xdr:from>
      <xdr:col>1</xdr:col>
      <xdr:colOff>25513</xdr:colOff>
      <xdr:row>25</xdr:row>
      <xdr:rowOff>119062</xdr:rowOff>
    </xdr:from>
    <xdr:to>
      <xdr:col>1</xdr:col>
      <xdr:colOff>3077456</xdr:colOff>
      <xdr:row>25</xdr:row>
      <xdr:rowOff>1913504</xdr:rowOff>
    </xdr:to>
    <xdr:pic>
      <xdr:nvPicPr>
        <xdr:cNvPr id="26" name="Picture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922009" y="51945267"/>
          <a:ext cx="3051943" cy="1794442"/>
        </a:xfrm>
        <a:prstGeom prst="rect">
          <a:avLst/>
        </a:prstGeom>
      </xdr:spPr>
    </xdr:pic>
    <xdr:clientData/>
  </xdr:twoCellAnchor>
  <xdr:twoCellAnchor editAs="oneCell">
    <xdr:from>
      <xdr:col>1</xdr:col>
      <xdr:colOff>-1</xdr:colOff>
      <xdr:row>26</xdr:row>
      <xdr:rowOff>0</xdr:rowOff>
    </xdr:from>
    <xdr:to>
      <xdr:col>1</xdr:col>
      <xdr:colOff>3053602</xdr:colOff>
      <xdr:row>26</xdr:row>
      <xdr:rowOff>1971393</xdr:rowOff>
    </xdr:to>
    <xdr:pic>
      <xdr:nvPicPr>
        <xdr:cNvPr id="28" name="Picture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90992" y="54124412"/>
          <a:ext cx="3053603" cy="1971393"/>
        </a:xfrm>
        <a:prstGeom prst="rect">
          <a:avLst/>
        </a:prstGeom>
      </xdr:spPr>
    </xdr:pic>
    <xdr:clientData/>
  </xdr:twoCellAnchor>
  <xdr:twoCellAnchor editAs="oneCell">
    <xdr:from>
      <xdr:col>1</xdr:col>
      <xdr:colOff>0</xdr:colOff>
      <xdr:row>27</xdr:row>
      <xdr:rowOff>0</xdr:rowOff>
    </xdr:from>
    <xdr:to>
      <xdr:col>1</xdr:col>
      <xdr:colOff>2941544</xdr:colOff>
      <xdr:row>27</xdr:row>
      <xdr:rowOff>2141432</xdr:rowOff>
    </xdr:to>
    <xdr:pic>
      <xdr:nvPicPr>
        <xdr:cNvPr id="29" name="Picture 28">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0993" y="56281544"/>
          <a:ext cx="2941544" cy="2141432"/>
        </a:xfrm>
        <a:prstGeom prst="rect">
          <a:avLst/>
        </a:prstGeom>
      </xdr:spPr>
    </xdr:pic>
    <xdr:clientData/>
  </xdr:twoCellAnchor>
  <xdr:twoCellAnchor editAs="oneCell">
    <xdr:from>
      <xdr:col>1</xdr:col>
      <xdr:colOff>28015</xdr:colOff>
      <xdr:row>28</xdr:row>
      <xdr:rowOff>112059</xdr:rowOff>
    </xdr:from>
    <xdr:to>
      <xdr:col>1</xdr:col>
      <xdr:colOff>3012133</xdr:colOff>
      <xdr:row>28</xdr:row>
      <xdr:rowOff>2031067</xdr:rowOff>
    </xdr:to>
    <xdr:pic>
      <xdr:nvPicPr>
        <xdr:cNvPr id="30" name="Picture 2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19008" y="58550735"/>
          <a:ext cx="2984118" cy="1919008"/>
        </a:xfrm>
        <a:prstGeom prst="rect">
          <a:avLst/>
        </a:prstGeom>
      </xdr:spPr>
    </xdr:pic>
    <xdr:clientData/>
  </xdr:twoCellAnchor>
  <xdr:twoCellAnchor editAs="oneCell">
    <xdr:from>
      <xdr:col>1</xdr:col>
      <xdr:colOff>14007</xdr:colOff>
      <xdr:row>29</xdr:row>
      <xdr:rowOff>28014</xdr:rowOff>
    </xdr:from>
    <xdr:to>
      <xdr:col>1</xdr:col>
      <xdr:colOff>3095624</xdr:colOff>
      <xdr:row>29</xdr:row>
      <xdr:rowOff>2073088</xdr:rowOff>
    </xdr:to>
    <xdr:pic>
      <xdr:nvPicPr>
        <xdr:cNvPr id="31" name="Picture 3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05000" y="60623823"/>
          <a:ext cx="3081617" cy="2045074"/>
        </a:xfrm>
        <a:prstGeom prst="rect">
          <a:avLst/>
        </a:prstGeom>
      </xdr:spPr>
    </xdr:pic>
    <xdr:clientData/>
  </xdr:twoCellAnchor>
  <xdr:twoCellAnchor editAs="oneCell">
    <xdr:from>
      <xdr:col>1</xdr:col>
      <xdr:colOff>28014</xdr:colOff>
      <xdr:row>31</xdr:row>
      <xdr:rowOff>28014</xdr:rowOff>
    </xdr:from>
    <xdr:to>
      <xdr:col>1</xdr:col>
      <xdr:colOff>3067609</xdr:colOff>
      <xdr:row>31</xdr:row>
      <xdr:rowOff>2115110</xdr:rowOff>
    </xdr:to>
    <xdr:pic>
      <xdr:nvPicPr>
        <xdr:cNvPr id="33" name="Picture 3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19007" y="64938088"/>
          <a:ext cx="3039595" cy="2087096"/>
        </a:xfrm>
        <a:prstGeom prst="rect">
          <a:avLst/>
        </a:prstGeom>
      </xdr:spPr>
    </xdr:pic>
    <xdr:clientData/>
  </xdr:twoCellAnchor>
  <xdr:twoCellAnchor editAs="oneCell">
    <xdr:from>
      <xdr:col>1</xdr:col>
      <xdr:colOff>28014</xdr:colOff>
      <xdr:row>30</xdr:row>
      <xdr:rowOff>56028</xdr:rowOff>
    </xdr:from>
    <xdr:to>
      <xdr:col>1</xdr:col>
      <xdr:colOff>3039595</xdr:colOff>
      <xdr:row>30</xdr:row>
      <xdr:rowOff>2073087</xdr:rowOff>
    </xdr:to>
    <xdr:pic>
      <xdr:nvPicPr>
        <xdr:cNvPr id="32" name="Picture 3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19007" y="62808969"/>
          <a:ext cx="3011581" cy="20170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887C8"/>
    <pageSetUpPr fitToPage="1"/>
  </sheetPr>
  <dimension ref="A1:EI267"/>
  <sheetViews>
    <sheetView showGridLines="0" tabSelected="1" zoomScale="112" zoomScaleNormal="112" workbookViewId="0">
      <pane ySplit="6" topLeftCell="A7" activePane="bottomLeft" state="frozen"/>
      <selection activeCell="D31" sqref="D31"/>
      <selection pane="bottomLeft" activeCell="C4" sqref="C4:I5"/>
    </sheetView>
  </sheetViews>
  <sheetFormatPr defaultColWidth="8.81640625" defaultRowHeight="13" x14ac:dyDescent="0.3"/>
  <cols>
    <col min="1" max="1" width="14.26953125" style="1" customWidth="1"/>
    <col min="2" max="2" width="8.81640625" style="1"/>
    <col min="3" max="3" width="15.81640625" style="1" customWidth="1"/>
    <col min="4" max="4" width="11.1796875" style="1" customWidth="1"/>
    <col min="5" max="5" width="2.1796875" style="1" customWidth="1"/>
    <col min="6" max="6" width="11.7265625" style="1" customWidth="1"/>
    <col min="7" max="7" width="9.453125" style="1" bestFit="1" customWidth="1"/>
    <col min="8" max="8" width="10.26953125" style="1" customWidth="1"/>
    <col min="9" max="9" width="9.453125" style="1" bestFit="1" customWidth="1"/>
    <col min="10" max="10" width="10.81640625" style="1" bestFit="1" customWidth="1"/>
    <col min="11" max="11" width="9.453125" style="1" bestFit="1" customWidth="1"/>
    <col min="12" max="13" width="18.1796875" style="1" customWidth="1"/>
    <col min="14" max="14" width="22.7265625" style="1" bestFit="1" customWidth="1"/>
    <col min="15" max="16384" width="8.81640625" style="1"/>
  </cols>
  <sheetData>
    <row r="1" spans="1:139" x14ac:dyDescent="0.3">
      <c r="A1" s="281"/>
      <c r="B1" s="282"/>
      <c r="C1" s="282"/>
      <c r="D1" s="282"/>
      <c r="E1" s="282"/>
      <c r="F1" s="282"/>
      <c r="G1" s="282"/>
      <c r="H1" s="282"/>
      <c r="I1" s="282"/>
      <c r="J1" s="282"/>
      <c r="K1" s="282"/>
      <c r="L1" s="283"/>
      <c r="M1" s="128"/>
      <c r="N1" s="149"/>
      <c r="O1" s="149"/>
      <c r="P1" s="149"/>
      <c r="Q1" s="149"/>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row>
    <row r="2" spans="1:139" x14ac:dyDescent="0.3">
      <c r="A2" s="284"/>
      <c r="B2" s="285"/>
      <c r="C2" s="285"/>
      <c r="D2" s="285"/>
      <c r="E2" s="285"/>
      <c r="F2" s="285"/>
      <c r="G2" s="285"/>
      <c r="H2" s="285"/>
      <c r="I2" s="285"/>
      <c r="J2" s="285"/>
      <c r="K2" s="285"/>
      <c r="L2" s="286"/>
      <c r="M2" s="128"/>
      <c r="N2" s="169" t="s">
        <v>597</v>
      </c>
      <c r="O2" s="149"/>
      <c r="P2" s="149"/>
      <c r="Q2" s="149"/>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row>
    <row r="3" spans="1:139" ht="13.5" thickBot="1" x14ac:dyDescent="0.35">
      <c r="A3" s="287"/>
      <c r="B3" s="288"/>
      <c r="C3" s="285"/>
      <c r="D3" s="285"/>
      <c r="E3" s="285"/>
      <c r="F3" s="285"/>
      <c r="G3" s="285"/>
      <c r="H3" s="285"/>
      <c r="I3" s="285"/>
      <c r="J3" s="288"/>
      <c r="K3" s="288"/>
      <c r="L3" s="289"/>
      <c r="M3" s="128"/>
      <c r="N3" s="150"/>
      <c r="O3" s="149"/>
      <c r="P3" s="149"/>
      <c r="Q3" s="149"/>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row>
    <row r="4" spans="1:139" ht="13.15" customHeight="1" x14ac:dyDescent="0.3">
      <c r="A4" s="44"/>
      <c r="B4" s="45"/>
      <c r="C4" s="291" t="s">
        <v>150</v>
      </c>
      <c r="D4" s="292"/>
      <c r="E4" s="292"/>
      <c r="F4" s="292"/>
      <c r="G4" s="292"/>
      <c r="H4" s="292"/>
      <c r="I4" s="293"/>
      <c r="J4" s="45"/>
      <c r="K4" s="45"/>
      <c r="L4" s="46"/>
      <c r="M4" s="128"/>
      <c r="N4" s="149"/>
      <c r="O4" s="149"/>
      <c r="P4" s="149"/>
      <c r="Q4" s="149"/>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row>
    <row r="5" spans="1:139" ht="19.899999999999999" customHeight="1" x14ac:dyDescent="0.3">
      <c r="A5" s="44"/>
      <c r="B5" s="45"/>
      <c r="C5" s="294"/>
      <c r="D5" s="295"/>
      <c r="E5" s="295"/>
      <c r="F5" s="295"/>
      <c r="G5" s="295"/>
      <c r="H5" s="295"/>
      <c r="I5" s="296"/>
      <c r="J5" s="45"/>
      <c r="K5" s="45"/>
      <c r="L5" s="46"/>
      <c r="M5" s="128"/>
      <c r="N5" s="149"/>
      <c r="O5" s="149"/>
      <c r="P5" s="149"/>
      <c r="Q5" s="149"/>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row>
    <row r="6" spans="1:139" ht="4.5" customHeight="1" x14ac:dyDescent="0.3">
      <c r="A6" s="297"/>
      <c r="B6" s="298"/>
      <c r="C6" s="298"/>
      <c r="D6" s="298"/>
      <c r="E6" s="298"/>
      <c r="F6" s="298"/>
      <c r="G6" s="298"/>
      <c r="H6" s="298"/>
      <c r="I6" s="298"/>
      <c r="J6" s="298"/>
      <c r="K6" s="298"/>
      <c r="L6" s="299"/>
      <c r="M6" s="128"/>
      <c r="N6" s="149"/>
      <c r="O6" s="149"/>
      <c r="P6" s="149"/>
      <c r="Q6" s="149"/>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row>
    <row r="7" spans="1:139" s="43" customFormat="1" ht="4.5" customHeight="1" x14ac:dyDescent="0.3">
      <c r="A7" s="47"/>
      <c r="B7" s="48"/>
      <c r="C7" s="48"/>
      <c r="D7" s="48"/>
      <c r="E7" s="48"/>
      <c r="F7" s="48"/>
      <c r="G7" s="48"/>
      <c r="H7" s="48"/>
      <c r="I7" s="48"/>
      <c r="J7" s="48"/>
      <c r="K7" s="48"/>
      <c r="L7" s="49"/>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c r="DV7" s="128"/>
      <c r="DW7" s="128"/>
      <c r="DX7" s="128"/>
      <c r="DY7" s="128"/>
      <c r="DZ7" s="128"/>
      <c r="EA7" s="128"/>
      <c r="EB7" s="128"/>
      <c r="EC7" s="128"/>
      <c r="ED7" s="128"/>
      <c r="EE7" s="128"/>
      <c r="EF7" s="128"/>
      <c r="EG7" s="128"/>
      <c r="EH7" s="128"/>
      <c r="EI7" s="128"/>
    </row>
    <row r="8" spans="1:139" ht="13.5" customHeight="1" x14ac:dyDescent="0.3">
      <c r="A8" s="50"/>
      <c r="B8" s="51"/>
      <c r="C8" s="51"/>
      <c r="D8" s="51"/>
      <c r="E8" s="51"/>
      <c r="F8" s="51"/>
      <c r="G8" s="51"/>
      <c r="H8" s="51"/>
      <c r="I8" s="52">
        <f>IF(ISBLANK(VLOOKUP($C$4,'DC Full Dataset'!$A:$B,2,0)),"N/A", VLOOKUP($C$4,'DC Full Dataset'!$A:$B,2,0))</f>
        <v>43800</v>
      </c>
      <c r="J8" s="53" t="s">
        <v>506</v>
      </c>
      <c r="K8" s="53"/>
      <c r="L8" s="54"/>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28"/>
      <c r="DO8" s="128"/>
      <c r="DP8" s="128"/>
      <c r="DQ8" s="128"/>
      <c r="DR8" s="128"/>
      <c r="DS8" s="128"/>
      <c r="DT8" s="128"/>
      <c r="DU8" s="128"/>
      <c r="DV8" s="128"/>
      <c r="DW8" s="128"/>
      <c r="DX8" s="128"/>
      <c r="DY8" s="128"/>
      <c r="DZ8" s="128"/>
      <c r="EA8" s="128"/>
      <c r="EB8" s="128"/>
      <c r="EC8" s="128"/>
      <c r="ED8" s="128"/>
      <c r="EE8" s="128"/>
      <c r="EF8" s="128"/>
      <c r="EG8" s="128"/>
      <c r="EH8" s="128"/>
      <c r="EI8" s="128"/>
    </row>
    <row r="9" spans="1:139" ht="14.65" customHeight="1" x14ac:dyDescent="0.3">
      <c r="A9" s="50"/>
      <c r="B9" s="51"/>
      <c r="C9" s="51"/>
      <c r="D9" s="51"/>
      <c r="E9" s="51"/>
      <c r="F9" s="51"/>
      <c r="G9" s="51"/>
      <c r="H9" s="51"/>
      <c r="I9" s="306" t="s">
        <v>469</v>
      </c>
      <c r="J9" s="307"/>
      <c r="K9" s="307"/>
      <c r="L9" s="308"/>
      <c r="M9" s="129"/>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row>
    <row r="10" spans="1:139" ht="14.65" customHeight="1" x14ac:dyDescent="0.3">
      <c r="A10" s="50"/>
      <c r="B10" s="51"/>
      <c r="C10" s="51"/>
      <c r="D10" s="51"/>
      <c r="E10" s="51"/>
      <c r="F10" s="51"/>
      <c r="G10" s="51"/>
      <c r="H10" s="51"/>
      <c r="I10" s="307"/>
      <c r="J10" s="307"/>
      <c r="K10" s="307"/>
      <c r="L10" s="308"/>
      <c r="M10" s="130"/>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row>
    <row r="11" spans="1:139" ht="16.149999999999999" customHeight="1" x14ac:dyDescent="0.3">
      <c r="A11" s="50"/>
      <c r="B11" s="51"/>
      <c r="C11" s="51"/>
      <c r="D11" s="51"/>
      <c r="E11" s="51"/>
      <c r="F11" s="51"/>
      <c r="G11" s="51"/>
      <c r="H11" s="51"/>
      <c r="I11" s="307"/>
      <c r="J11" s="307"/>
      <c r="K11" s="307"/>
      <c r="L11" s="308"/>
      <c r="M11" s="131"/>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128"/>
      <c r="DT11" s="128"/>
      <c r="DU11" s="128"/>
      <c r="DV11" s="128"/>
      <c r="DW11" s="128"/>
      <c r="DX11" s="128"/>
      <c r="DY11" s="128"/>
      <c r="DZ11" s="128"/>
      <c r="EA11" s="128"/>
      <c r="EB11" s="128"/>
      <c r="EC11" s="128"/>
      <c r="ED11" s="128"/>
      <c r="EE11" s="128"/>
      <c r="EF11" s="128"/>
      <c r="EG11" s="128"/>
      <c r="EH11" s="128"/>
      <c r="EI11" s="128"/>
    </row>
    <row r="12" spans="1:139" ht="13.15" customHeight="1" x14ac:dyDescent="0.3">
      <c r="A12" s="50"/>
      <c r="B12" s="51"/>
      <c r="C12" s="51"/>
      <c r="D12" s="51"/>
      <c r="E12" s="51"/>
      <c r="F12" s="51"/>
      <c r="G12" s="51"/>
      <c r="H12" s="51"/>
      <c r="I12" s="307"/>
      <c r="J12" s="307"/>
      <c r="K12" s="307"/>
      <c r="L12" s="308"/>
      <c r="M12" s="131"/>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28"/>
      <c r="DO12" s="128"/>
      <c r="DP12" s="128"/>
      <c r="DQ12" s="128"/>
      <c r="DR12" s="128"/>
      <c r="DS12" s="128"/>
      <c r="DT12" s="128"/>
      <c r="DU12" s="128"/>
      <c r="DV12" s="128"/>
      <c r="DW12" s="128"/>
      <c r="DX12" s="128"/>
      <c r="DY12" s="128"/>
      <c r="DZ12" s="128"/>
      <c r="EA12" s="128"/>
      <c r="EB12" s="128"/>
      <c r="EC12" s="128"/>
      <c r="ED12" s="128"/>
      <c r="EE12" s="128"/>
      <c r="EF12" s="128"/>
      <c r="EG12" s="128"/>
      <c r="EH12" s="128"/>
      <c r="EI12" s="128"/>
    </row>
    <row r="13" spans="1:139" ht="10.5" customHeight="1" x14ac:dyDescent="0.3">
      <c r="A13" s="50"/>
      <c r="B13" s="51"/>
      <c r="C13" s="51"/>
      <c r="D13" s="51"/>
      <c r="E13" s="51"/>
      <c r="F13" s="51"/>
      <c r="G13" s="51"/>
      <c r="H13" s="51"/>
      <c r="I13" s="307"/>
      <c r="J13" s="307"/>
      <c r="K13" s="307"/>
      <c r="L13" s="308"/>
      <c r="M13" s="131"/>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row>
    <row r="14" spans="1:139" ht="10.5" customHeight="1" x14ac:dyDescent="0.3">
      <c r="A14" s="50"/>
      <c r="B14" s="51"/>
      <c r="C14" s="51"/>
      <c r="D14" s="51"/>
      <c r="E14" s="51"/>
      <c r="F14" s="51"/>
      <c r="G14" s="51"/>
      <c r="H14" s="51"/>
      <c r="I14" s="307"/>
      <c r="J14" s="307"/>
      <c r="K14" s="307"/>
      <c r="L14" s="308"/>
      <c r="M14" s="131"/>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28"/>
      <c r="DO14" s="128"/>
      <c r="DP14" s="128"/>
      <c r="DQ14" s="128"/>
      <c r="DR14" s="128"/>
      <c r="DS14" s="128"/>
      <c r="DT14" s="128"/>
      <c r="DU14" s="128"/>
      <c r="DV14" s="128"/>
      <c r="DW14" s="128"/>
      <c r="DX14" s="128"/>
      <c r="DY14" s="128"/>
      <c r="DZ14" s="128"/>
      <c r="EA14" s="128"/>
      <c r="EB14" s="128"/>
      <c r="EC14" s="128"/>
      <c r="ED14" s="128"/>
      <c r="EE14" s="128"/>
      <c r="EF14" s="128"/>
      <c r="EG14" s="128"/>
      <c r="EH14" s="128"/>
      <c r="EI14" s="128"/>
    </row>
    <row r="15" spans="1:139" ht="31.15" customHeight="1" x14ac:dyDescent="0.3">
      <c r="A15" s="50"/>
      <c r="B15" s="51"/>
      <c r="C15" s="51"/>
      <c r="D15" s="51"/>
      <c r="E15" s="51"/>
      <c r="F15" s="51"/>
      <c r="G15" s="51"/>
      <c r="H15" s="51"/>
      <c r="I15" s="307"/>
      <c r="J15" s="307"/>
      <c r="K15" s="307"/>
      <c r="L15" s="30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28"/>
      <c r="DO15" s="128"/>
      <c r="DP15" s="128"/>
      <c r="DQ15" s="128"/>
      <c r="DR15" s="128"/>
      <c r="DS15" s="128"/>
      <c r="DT15" s="128"/>
      <c r="DU15" s="128"/>
      <c r="DV15" s="128"/>
      <c r="DW15" s="128"/>
      <c r="DX15" s="128"/>
      <c r="DY15" s="128"/>
      <c r="DZ15" s="128"/>
      <c r="EA15" s="128"/>
      <c r="EB15" s="128"/>
      <c r="EC15" s="128"/>
      <c r="ED15" s="128"/>
      <c r="EE15" s="128"/>
      <c r="EF15" s="128"/>
      <c r="EG15" s="128"/>
      <c r="EH15" s="128"/>
      <c r="EI15" s="128"/>
    </row>
    <row r="16" spans="1:139" ht="5.65" customHeight="1" x14ac:dyDescent="0.3">
      <c r="A16" s="50"/>
      <c r="B16" s="51"/>
      <c r="C16" s="51"/>
      <c r="D16" s="51"/>
      <c r="E16" s="51"/>
      <c r="F16" s="51"/>
      <c r="G16" s="51"/>
      <c r="H16" s="51"/>
      <c r="I16" s="55"/>
      <c r="J16" s="55"/>
      <c r="K16" s="55"/>
      <c r="L16" s="56"/>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28"/>
      <c r="DO16" s="128"/>
      <c r="DP16" s="128"/>
      <c r="DQ16" s="128"/>
      <c r="DR16" s="128"/>
      <c r="DS16" s="128"/>
      <c r="DT16" s="128"/>
      <c r="DU16" s="128"/>
      <c r="DV16" s="128"/>
      <c r="DW16" s="128"/>
      <c r="DX16" s="128"/>
      <c r="DY16" s="128"/>
      <c r="DZ16" s="128"/>
      <c r="EA16" s="128"/>
      <c r="EB16" s="128"/>
      <c r="EC16" s="128"/>
      <c r="ED16" s="128"/>
      <c r="EE16" s="128"/>
      <c r="EF16" s="128"/>
      <c r="EG16" s="128"/>
      <c r="EH16" s="128"/>
      <c r="EI16" s="128"/>
    </row>
    <row r="17" spans="1:139" ht="11.65" customHeight="1" x14ac:dyDescent="0.3">
      <c r="A17" s="50"/>
      <c r="B17" s="51"/>
      <c r="C17" s="51"/>
      <c r="D17" s="51"/>
      <c r="E17" s="51"/>
      <c r="F17" s="51"/>
      <c r="G17" s="51"/>
      <c r="H17" s="51"/>
      <c r="I17" s="304" t="s">
        <v>145</v>
      </c>
      <c r="J17" s="304"/>
      <c r="K17" s="304"/>
      <c r="L17" s="305"/>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28"/>
      <c r="DO17" s="128"/>
      <c r="DP17" s="128"/>
      <c r="DQ17" s="128"/>
      <c r="DR17" s="128"/>
      <c r="DS17" s="128"/>
      <c r="DT17" s="128"/>
      <c r="DU17" s="128"/>
      <c r="DV17" s="128"/>
      <c r="DW17" s="128"/>
      <c r="DX17" s="128"/>
      <c r="DY17" s="128"/>
      <c r="DZ17" s="128"/>
      <c r="EA17" s="128"/>
      <c r="EB17" s="128"/>
      <c r="EC17" s="128"/>
      <c r="ED17" s="128"/>
      <c r="EE17" s="128"/>
      <c r="EF17" s="128"/>
      <c r="EG17" s="128"/>
      <c r="EH17" s="128"/>
      <c r="EI17" s="128"/>
    </row>
    <row r="18" spans="1:139" ht="10.75" customHeight="1" x14ac:dyDescent="0.3">
      <c r="A18" s="50"/>
      <c r="B18" s="51"/>
      <c r="C18" s="51"/>
      <c r="D18" s="51"/>
      <c r="E18" s="51"/>
      <c r="F18" s="51"/>
      <c r="G18" s="51"/>
      <c r="H18" s="51"/>
      <c r="I18" s="134" t="s">
        <v>77</v>
      </c>
      <c r="J18" s="309" t="str">
        <f>IF(ISBLANK(VLOOKUP($C$4,'DC Location Info'!$A:$B,2,0)),"N/A", VLOOKUP($C$4,'DC Location Info'!$A:$B,2,0))</f>
        <v>Abu Salim al janubi</v>
      </c>
      <c r="K18" s="310"/>
      <c r="L18" s="311"/>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28"/>
      <c r="DO18" s="128"/>
      <c r="DP18" s="128"/>
      <c r="DQ18" s="128"/>
      <c r="DR18" s="128"/>
      <c r="DS18" s="128"/>
      <c r="DT18" s="128"/>
      <c r="DU18" s="128"/>
      <c r="DV18" s="128"/>
      <c r="DW18" s="128"/>
      <c r="DX18" s="128"/>
      <c r="DY18" s="128"/>
      <c r="DZ18" s="128"/>
      <c r="EA18" s="128"/>
      <c r="EB18" s="128"/>
      <c r="EC18" s="128"/>
      <c r="ED18" s="128"/>
      <c r="EE18" s="128"/>
      <c r="EF18" s="128"/>
      <c r="EG18" s="128"/>
      <c r="EH18" s="128"/>
      <c r="EI18" s="128"/>
    </row>
    <row r="19" spans="1:139" ht="10.75" customHeight="1" x14ac:dyDescent="0.3">
      <c r="A19" s="50"/>
      <c r="B19" s="51"/>
      <c r="C19" s="51"/>
      <c r="D19" s="51"/>
      <c r="E19" s="51"/>
      <c r="F19" s="51"/>
      <c r="G19" s="51"/>
      <c r="H19" s="51"/>
      <c r="I19" s="135" t="s">
        <v>78</v>
      </c>
      <c r="J19" s="312" t="str">
        <f>IF(ISBLANK(VLOOKUP($C$4,'DC Location Info'!$A:$C,3,0)),"N/A", VLOOKUP($C$4,'DC Location Info'!$A:$C,3,0))</f>
        <v>Abusliem</v>
      </c>
      <c r="K19" s="313"/>
      <c r="L19" s="314"/>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row>
    <row r="20" spans="1:139" ht="10.75" customHeight="1" x14ac:dyDescent="0.3">
      <c r="A20" s="50"/>
      <c r="B20" s="51"/>
      <c r="C20" s="51"/>
      <c r="D20" s="51"/>
      <c r="E20" s="51"/>
      <c r="F20" s="51"/>
      <c r="G20" s="51"/>
      <c r="H20" s="51"/>
      <c r="I20" s="134" t="s">
        <v>79</v>
      </c>
      <c r="J20" s="309" t="str">
        <f>IF(ISBLANK(VLOOKUP($C$4,'DC Location Info'!$A:$D,4,0)),"N/A", VLOOKUP($C$4,'DC Location Info'!$A:$D,4,0))</f>
        <v>Tripoli</v>
      </c>
      <c r="K20" s="310"/>
      <c r="L20" s="311"/>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row>
    <row r="21" spans="1:139" ht="10.75" customHeight="1" x14ac:dyDescent="0.3">
      <c r="A21" s="50"/>
      <c r="B21" s="51"/>
      <c r="C21" s="51"/>
      <c r="D21" s="51"/>
      <c r="E21" s="51"/>
      <c r="F21" s="51"/>
      <c r="G21" s="51"/>
      <c r="H21" s="51"/>
      <c r="I21" s="135"/>
      <c r="J21" s="312"/>
      <c r="K21" s="313"/>
      <c r="L21" s="314"/>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row>
    <row r="22" spans="1:139" ht="15" x14ac:dyDescent="0.3">
      <c r="A22" s="50"/>
      <c r="B22" s="51"/>
      <c r="C22" s="51"/>
      <c r="D22" s="51"/>
      <c r="E22" s="51"/>
      <c r="F22" s="51"/>
      <c r="G22" s="51"/>
      <c r="H22" s="51"/>
      <c r="I22" s="134"/>
      <c r="J22" s="309"/>
      <c r="K22" s="310"/>
      <c r="L22" s="311"/>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c r="CU22" s="128"/>
      <c r="CV22" s="128"/>
      <c r="CW22" s="128"/>
      <c r="CX22" s="128"/>
      <c r="CY22" s="128"/>
      <c r="CZ22" s="128"/>
      <c r="DA22" s="128"/>
      <c r="DB22" s="128"/>
      <c r="DC22" s="128"/>
      <c r="DD22" s="128"/>
      <c r="DE22" s="128"/>
      <c r="DF22" s="128"/>
      <c r="DG22" s="128"/>
      <c r="DH22" s="128"/>
      <c r="DI22" s="128"/>
      <c r="DJ22" s="128"/>
      <c r="DK22" s="128"/>
      <c r="DL22" s="128"/>
      <c r="DM22" s="128"/>
      <c r="DN22" s="128"/>
      <c r="DO22" s="128"/>
      <c r="DP22" s="128"/>
      <c r="DQ22" s="128"/>
      <c r="DR22" s="128"/>
      <c r="DS22" s="128"/>
      <c r="DT22" s="128"/>
      <c r="DU22" s="128"/>
      <c r="DV22" s="128"/>
      <c r="DW22" s="128"/>
      <c r="DX22" s="128"/>
      <c r="DY22" s="128"/>
      <c r="DZ22" s="128"/>
      <c r="EA22" s="128"/>
      <c r="EB22" s="128"/>
      <c r="EC22" s="128"/>
      <c r="ED22" s="128"/>
      <c r="EE22" s="128"/>
      <c r="EF22" s="128"/>
      <c r="EG22" s="128"/>
      <c r="EH22" s="128"/>
      <c r="EI22" s="128"/>
    </row>
    <row r="23" spans="1:139" ht="3" customHeight="1" x14ac:dyDescent="0.3">
      <c r="A23" s="300"/>
      <c r="B23" s="301"/>
      <c r="C23" s="301"/>
      <c r="D23" s="301"/>
      <c r="E23" s="301"/>
      <c r="F23" s="301"/>
      <c r="G23" s="301"/>
      <c r="H23" s="301"/>
      <c r="I23" s="301"/>
      <c r="J23" s="301"/>
      <c r="K23" s="301"/>
      <c r="L23" s="302"/>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128"/>
      <c r="DT23" s="128"/>
      <c r="DU23" s="128"/>
      <c r="DV23" s="128"/>
      <c r="DW23" s="128"/>
      <c r="DX23" s="128"/>
      <c r="DY23" s="128"/>
      <c r="DZ23" s="128"/>
      <c r="EA23" s="128"/>
      <c r="EB23" s="128"/>
      <c r="EC23" s="128"/>
      <c r="ED23" s="128"/>
      <c r="EE23" s="128"/>
      <c r="EF23" s="128"/>
      <c r="EG23" s="128"/>
      <c r="EH23" s="128"/>
      <c r="EI23" s="128"/>
    </row>
    <row r="24" spans="1:139" ht="7.15" customHeight="1" x14ac:dyDescent="0.3">
      <c r="A24" s="303"/>
      <c r="B24" s="303"/>
      <c r="C24" s="303"/>
      <c r="D24" s="303"/>
      <c r="E24" s="303"/>
      <c r="F24" s="303"/>
      <c r="G24" s="303"/>
      <c r="H24" s="303"/>
      <c r="I24" s="303"/>
      <c r="J24" s="303"/>
      <c r="K24" s="303"/>
      <c r="L24" s="303"/>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128"/>
      <c r="DT24" s="128"/>
      <c r="DU24" s="128"/>
      <c r="DV24" s="128"/>
      <c r="DW24" s="128"/>
      <c r="DX24" s="128"/>
      <c r="DY24" s="128"/>
      <c r="DZ24" s="128"/>
      <c r="EA24" s="128"/>
      <c r="EB24" s="128"/>
      <c r="EC24" s="128"/>
      <c r="ED24" s="128"/>
      <c r="EE24" s="128"/>
      <c r="EF24" s="128"/>
      <c r="EG24" s="128"/>
      <c r="EH24" s="128"/>
      <c r="EI24" s="128"/>
    </row>
    <row r="25" spans="1:139" ht="10.75" customHeight="1" x14ac:dyDescent="0.3">
      <c r="A25" s="260" t="s">
        <v>141</v>
      </c>
      <c r="B25" s="261"/>
      <c r="C25" s="261"/>
      <c r="D25" s="261"/>
      <c r="E25" s="261"/>
      <c r="F25" s="261"/>
      <c r="G25" s="261"/>
      <c r="H25" s="261"/>
      <c r="I25" s="261"/>
      <c r="J25" s="261"/>
      <c r="K25" s="261"/>
      <c r="L25" s="262"/>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c r="CU25" s="128"/>
      <c r="CV25" s="128"/>
      <c r="CW25" s="128"/>
      <c r="CX25" s="128"/>
      <c r="CY25" s="128"/>
      <c r="CZ25" s="128"/>
      <c r="DA25" s="128"/>
      <c r="DB25" s="128"/>
      <c r="DC25" s="128"/>
      <c r="DD25" s="128"/>
      <c r="DE25" s="128"/>
      <c r="DF25" s="128"/>
      <c r="DG25" s="128"/>
      <c r="DH25" s="128"/>
      <c r="DI25" s="128"/>
      <c r="DJ25" s="128"/>
      <c r="DK25" s="128"/>
      <c r="DL25" s="128"/>
      <c r="DM25" s="128"/>
      <c r="DN25" s="128"/>
      <c r="DO25" s="128"/>
      <c r="DP25" s="128"/>
      <c r="DQ25" s="128"/>
      <c r="DR25" s="128"/>
      <c r="DS25" s="128"/>
      <c r="DT25" s="128"/>
      <c r="DU25" s="128"/>
      <c r="DV25" s="128"/>
      <c r="DW25" s="128"/>
      <c r="DX25" s="128"/>
      <c r="DY25" s="128"/>
      <c r="DZ25" s="128"/>
      <c r="EA25" s="128"/>
      <c r="EB25" s="128"/>
      <c r="EC25" s="128"/>
      <c r="ED25" s="128"/>
      <c r="EE25" s="128"/>
      <c r="EF25" s="128"/>
      <c r="EG25" s="128"/>
      <c r="EH25" s="128"/>
      <c r="EI25" s="128"/>
    </row>
    <row r="26" spans="1:139" ht="10.75" customHeight="1" x14ac:dyDescent="0.3">
      <c r="A26" s="315" t="s">
        <v>84</v>
      </c>
      <c r="B26" s="316"/>
      <c r="C26" s="317"/>
      <c r="D26" s="321">
        <f>IF(ISBLANK(VLOOKUP($C$4,'DC Full Dataset'!$A:$I,9,0)),"N/A", VLOOKUP($C$4,'DC Full Dataset'!$A:$I,9,0))</f>
        <v>150</v>
      </c>
      <c r="E26" s="322"/>
      <c r="F26" s="290" t="s">
        <v>87</v>
      </c>
      <c r="G26" s="290"/>
      <c r="H26" s="290"/>
      <c r="I26" s="290"/>
      <c r="J26" s="209" t="str">
        <f>IF(ISBLANK(VLOOKUP($C$4,'DC Full Dataset'!$A:$H,8,0)),"N/A", VLOOKUP($C$4,'DC Full Dataset'!$A:$H,8,0))</f>
        <v>Yes</v>
      </c>
      <c r="K26" s="210"/>
      <c r="L26" s="211"/>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c r="CU26" s="128"/>
      <c r="CV26" s="128"/>
      <c r="CW26" s="128"/>
      <c r="CX26" s="128"/>
      <c r="CY26" s="128"/>
      <c r="CZ26" s="128"/>
      <c r="DA26" s="128"/>
      <c r="DB26" s="128"/>
      <c r="DC26" s="128"/>
      <c r="DD26" s="128"/>
      <c r="DE26" s="128"/>
      <c r="DF26" s="128"/>
      <c r="DG26" s="128"/>
      <c r="DH26" s="128"/>
      <c r="DI26" s="128"/>
      <c r="DJ26" s="128"/>
      <c r="DK26" s="128"/>
      <c r="DL26" s="128"/>
      <c r="DM26" s="128"/>
      <c r="DN26" s="128"/>
      <c r="DO26" s="128"/>
      <c r="DP26" s="128"/>
      <c r="DQ26" s="128"/>
      <c r="DR26" s="128"/>
      <c r="DS26" s="128"/>
      <c r="DT26" s="128"/>
      <c r="DU26" s="128"/>
      <c r="DV26" s="128"/>
      <c r="DW26" s="128"/>
      <c r="DX26" s="128"/>
      <c r="DY26" s="128"/>
      <c r="DZ26" s="128"/>
      <c r="EA26" s="128"/>
      <c r="EB26" s="128"/>
      <c r="EC26" s="128"/>
      <c r="ED26" s="128"/>
      <c r="EE26" s="128"/>
      <c r="EF26" s="128"/>
      <c r="EG26" s="128"/>
      <c r="EH26" s="128"/>
      <c r="EI26" s="128"/>
    </row>
    <row r="27" spans="1:139" ht="13.15" customHeight="1" x14ac:dyDescent="0.3">
      <c r="A27" s="318"/>
      <c r="B27" s="319"/>
      <c r="C27" s="320"/>
      <c r="D27" s="323"/>
      <c r="E27" s="324"/>
      <c r="F27" s="290" t="s">
        <v>83</v>
      </c>
      <c r="G27" s="290"/>
      <c r="H27" s="290"/>
      <c r="I27" s="290"/>
      <c r="J27" s="209">
        <f>IF(ISBLANK(VLOOKUP($C$4,'DC Full Dataset'!$A:$G,7,0)),"N/A", VLOOKUP($C$4,'DC Full Dataset'!$A:$G,7,0))</f>
        <v>80</v>
      </c>
      <c r="K27" s="210"/>
      <c r="L27" s="211"/>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c r="CU27" s="128"/>
      <c r="CV27" s="128"/>
      <c r="CW27" s="128"/>
      <c r="CX27" s="128"/>
      <c r="CY27" s="128"/>
      <c r="CZ27" s="128"/>
      <c r="DA27" s="128"/>
      <c r="DB27" s="128"/>
      <c r="DC27" s="128"/>
      <c r="DD27" s="128"/>
      <c r="DE27" s="128"/>
      <c r="DF27" s="128"/>
      <c r="DG27" s="128"/>
      <c r="DH27" s="128"/>
      <c r="DI27" s="128"/>
      <c r="DJ27" s="128"/>
      <c r="DK27" s="128"/>
      <c r="DL27" s="128"/>
      <c r="DM27" s="128"/>
      <c r="DN27" s="128"/>
      <c r="DO27" s="128"/>
      <c r="DP27" s="128"/>
      <c r="DQ27" s="128"/>
      <c r="DR27" s="128"/>
      <c r="DS27" s="128"/>
      <c r="DT27" s="128"/>
      <c r="DU27" s="128"/>
      <c r="DV27" s="128"/>
      <c r="DW27" s="128"/>
      <c r="DX27" s="128"/>
      <c r="DY27" s="128"/>
      <c r="DZ27" s="128"/>
      <c r="EA27" s="128"/>
      <c r="EB27" s="128"/>
      <c r="EC27" s="128"/>
      <c r="ED27" s="128"/>
      <c r="EE27" s="128"/>
      <c r="EF27" s="128"/>
      <c r="EG27" s="128"/>
      <c r="EH27" s="128"/>
      <c r="EI27" s="128"/>
    </row>
    <row r="28" spans="1:139" ht="27.4" customHeight="1" x14ac:dyDescent="0.3">
      <c r="A28" s="57" t="s">
        <v>143</v>
      </c>
      <c r="B28" s="12"/>
      <c r="C28" s="9"/>
      <c r="D28" s="9"/>
      <c r="E28" s="10"/>
      <c r="F28" s="4"/>
      <c r="G28" s="4" t="s">
        <v>81</v>
      </c>
      <c r="H28" s="4" t="s">
        <v>82</v>
      </c>
      <c r="I28" s="4" t="s">
        <v>4</v>
      </c>
      <c r="J28" s="267" t="s">
        <v>5</v>
      </c>
      <c r="K28" s="268"/>
      <c r="L28" s="269"/>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c r="CU28" s="128"/>
      <c r="CV28" s="128"/>
      <c r="CW28" s="128"/>
      <c r="CX28" s="128"/>
      <c r="CY28" s="128"/>
      <c r="CZ28" s="128"/>
      <c r="DA28" s="128"/>
      <c r="DB28" s="128"/>
      <c r="DC28" s="128"/>
      <c r="DD28" s="128"/>
      <c r="DE28" s="128"/>
      <c r="DF28" s="128"/>
      <c r="DG28" s="128"/>
      <c r="DH28" s="128"/>
      <c r="DI28" s="128"/>
      <c r="DJ28" s="128"/>
      <c r="DK28" s="128"/>
      <c r="DL28" s="128"/>
      <c r="DM28" s="128"/>
      <c r="DN28" s="128"/>
      <c r="DO28" s="128"/>
      <c r="DP28" s="128"/>
      <c r="DQ28" s="128"/>
      <c r="DR28" s="128"/>
      <c r="DS28" s="128"/>
      <c r="DT28" s="128"/>
      <c r="DU28" s="128"/>
      <c r="DV28" s="128"/>
      <c r="DW28" s="128"/>
      <c r="DX28" s="128"/>
      <c r="DY28" s="128"/>
      <c r="DZ28" s="128"/>
      <c r="EA28" s="128"/>
      <c r="EB28" s="128"/>
      <c r="EC28" s="128"/>
      <c r="ED28" s="128"/>
      <c r="EE28" s="128"/>
      <c r="EF28" s="128"/>
      <c r="EG28" s="128"/>
      <c r="EH28" s="128"/>
      <c r="EI28" s="128"/>
    </row>
    <row r="29" spans="1:139" ht="14.5" customHeight="1" x14ac:dyDescent="0.3">
      <c r="A29" s="216" t="s">
        <v>85</v>
      </c>
      <c r="B29" s="217"/>
      <c r="C29" s="217"/>
      <c r="D29" s="279" t="str">
        <f>IF(ISBLANK(VLOOKUP($C$4,'DC Full Dataset'!$A:$J,10,0)),"N/A", VLOOKUP($C$4,'DC Full Dataset'!$A:$J,10,0))</f>
        <v>Yes</v>
      </c>
      <c r="E29" s="280"/>
      <c r="F29" s="4" t="s">
        <v>6</v>
      </c>
      <c r="G29" s="16">
        <f>IF(ISBLANK(VLOOKUP($C$4,'DC Full Dataset'!$A:$L,12,0)),"N/A", VLOOKUP($C$4,'DC Full Dataset'!$A:$L,12,0))</f>
        <v>29</v>
      </c>
      <c r="H29" s="16">
        <f>IF(ISBLANK(VLOOKUP($C$4,'DC Full Dataset'!$A:$M,13,0)),"N/A", VLOOKUP($C$4,'DC Full Dataset'!$A:$M,13,0))</f>
        <v>121</v>
      </c>
      <c r="I29" s="16">
        <f>IF(ISBLANK(VLOOKUP($C$4,'DC Full Dataset'!$A:$N,14,0)),"N/A", VLOOKUP($C$4,'DC Full Dataset'!$A:$N,14,0))</f>
        <v>0</v>
      </c>
      <c r="J29" s="270">
        <f>IF(SUM(VLOOKUP($C$4,'DC Full Dataset'!$A:$N,14,0),VLOOKUP($C$4,'DC Full Dataset'!$A:$N,13,0),VLOOKUP($C$4,'DC Full Dataset'!$A:$N,12,0))=0,"N/A",SUM(VLOOKUP($C$4,'DC Full Dataset'!$A:$N,14,0),VLOOKUP($C$4,'DC Full Dataset'!$A:$N,13,0),VLOOKUP($C$4,'DC Full Dataset'!$A:$N,12,0)))</f>
        <v>150</v>
      </c>
      <c r="K29" s="271"/>
      <c r="L29" s="272"/>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c r="CU29" s="128"/>
      <c r="CV29" s="128"/>
      <c r="CW29" s="128"/>
      <c r="CX29" s="128"/>
      <c r="CY29" s="128"/>
      <c r="CZ29" s="128"/>
      <c r="DA29" s="128"/>
      <c r="DB29" s="128"/>
      <c r="DC29" s="128"/>
      <c r="DD29" s="128"/>
      <c r="DE29" s="128"/>
      <c r="DF29" s="128"/>
      <c r="DG29" s="128"/>
      <c r="DH29" s="128"/>
      <c r="DI29" s="128"/>
      <c r="DJ29" s="128"/>
      <c r="DK29" s="128"/>
      <c r="DL29" s="128"/>
      <c r="DM29" s="128"/>
      <c r="DN29" s="128"/>
      <c r="DO29" s="128"/>
      <c r="DP29" s="128"/>
      <c r="DQ29" s="128"/>
      <c r="DR29" s="128"/>
      <c r="DS29" s="128"/>
      <c r="DT29" s="128"/>
      <c r="DU29" s="128"/>
      <c r="DV29" s="128"/>
      <c r="DW29" s="128"/>
      <c r="DX29" s="128"/>
      <c r="DY29" s="128"/>
      <c r="DZ29" s="128"/>
      <c r="EA29" s="128"/>
      <c r="EB29" s="128"/>
      <c r="EC29" s="128"/>
      <c r="ED29" s="128"/>
      <c r="EE29" s="128"/>
      <c r="EF29" s="128"/>
      <c r="EG29" s="128"/>
      <c r="EH29" s="128"/>
      <c r="EI29" s="128"/>
    </row>
    <row r="30" spans="1:139" ht="13.5" customHeight="1" x14ac:dyDescent="0.3">
      <c r="A30" s="241" t="s">
        <v>86</v>
      </c>
      <c r="B30" s="242"/>
      <c r="C30" s="242"/>
      <c r="D30" s="279" t="str">
        <f>IF(ISBLANK(VLOOKUP($C$4,'DC Full Dataset'!$A:$K,11,0)),"N/A", VLOOKUP($C$4,'DC Full Dataset'!$A:$K,11,0))</f>
        <v>Yes</v>
      </c>
      <c r="E30" s="280"/>
      <c r="F30" s="4" t="s">
        <v>7</v>
      </c>
      <c r="G30" s="16">
        <f>IF(ISBLANK(VLOOKUP($C$4,'DC Full Dataset'!$A:$O,15,0)),"N/A", VLOOKUP($C$4,'DC Full Dataset'!$A:$O,15,0))</f>
        <v>0</v>
      </c>
      <c r="H30" s="16">
        <f>IF(ISBLANK(VLOOKUP($C$4,'DC Full Dataset'!$A:$P,16,0)),"N/A", VLOOKUP($C$4,'DC Full Dataset'!$A:$P,16,0))</f>
        <v>0</v>
      </c>
      <c r="I30" s="16">
        <f>IF(ISBLANK(VLOOKUP($C$4,'DC Full Dataset'!$A:$Q,17,0)),"N/A", VLOOKUP($C$4,'DC Full Dataset'!$A:$Q,17,0))</f>
        <v>0</v>
      </c>
      <c r="J30" s="270" t="str">
        <f>IF(SUM(VLOOKUP($C$4,'DC Full Dataset'!$A:$O,15,0),VLOOKUP($C$4,'DC Full Dataset'!$A:$P,16,0),VLOOKUP($C$4,'DC Full Dataset'!$A:$Q,17,0))=0,"N/A",SUM(VLOOKUP($C$4,'DC Full Dataset'!$A:$O,15,0),VLOOKUP($C$4,'DC Full Dataset'!$A:$P,16,0),VLOOKUP($C$4,'DC Full Dataset'!$A:$Q,17,0)))</f>
        <v>N/A</v>
      </c>
      <c r="K30" s="271"/>
      <c r="L30" s="272"/>
      <c r="M30" s="128"/>
      <c r="N30" s="133" t="s">
        <v>138</v>
      </c>
      <c r="O30" s="133" t="s">
        <v>139</v>
      </c>
      <c r="P30" s="133"/>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c r="CU30" s="128"/>
      <c r="CV30" s="128"/>
      <c r="CW30" s="128"/>
      <c r="CX30" s="128"/>
      <c r="CY30" s="128"/>
      <c r="CZ30" s="128"/>
      <c r="DA30" s="128"/>
      <c r="DB30" s="128"/>
      <c r="DC30" s="128"/>
      <c r="DD30" s="128"/>
      <c r="DE30" s="128"/>
      <c r="DF30" s="128"/>
      <c r="DG30" s="128"/>
      <c r="DH30" s="128"/>
      <c r="DI30" s="128"/>
      <c r="DJ30" s="128"/>
      <c r="DK30" s="128"/>
      <c r="DL30" s="128"/>
      <c r="DM30" s="128"/>
      <c r="DN30" s="128"/>
      <c r="DO30" s="128"/>
      <c r="DP30" s="128"/>
      <c r="DQ30" s="128"/>
      <c r="DR30" s="128"/>
      <c r="DS30" s="128"/>
      <c r="DT30" s="128"/>
      <c r="DU30" s="128"/>
      <c r="DV30" s="128"/>
      <c r="DW30" s="128"/>
      <c r="DX30" s="128"/>
      <c r="DY30" s="128"/>
      <c r="DZ30" s="128"/>
      <c r="EA30" s="128"/>
      <c r="EB30" s="128"/>
      <c r="EC30" s="128"/>
      <c r="ED30" s="128"/>
      <c r="EE30" s="128"/>
      <c r="EF30" s="128"/>
      <c r="EG30" s="128"/>
      <c r="EH30" s="128"/>
      <c r="EI30" s="128"/>
    </row>
    <row r="31" spans="1:139" ht="10.75" customHeight="1" x14ac:dyDescent="0.3">
      <c r="A31" s="260" t="s">
        <v>88</v>
      </c>
      <c r="B31" s="261"/>
      <c r="C31" s="261"/>
      <c r="D31" s="261"/>
      <c r="E31" s="11"/>
      <c r="F31" s="13" t="s">
        <v>146</v>
      </c>
      <c r="G31" s="11"/>
      <c r="H31" s="11"/>
      <c r="I31" s="11"/>
      <c r="J31" s="11"/>
      <c r="K31" s="11"/>
      <c r="L31" s="5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c r="CU31" s="128"/>
      <c r="CV31" s="128"/>
      <c r="CW31" s="128"/>
      <c r="CX31" s="128"/>
      <c r="CY31" s="128"/>
      <c r="CZ31" s="128"/>
      <c r="DA31" s="128"/>
      <c r="DB31" s="128"/>
      <c r="DC31" s="128"/>
      <c r="DD31" s="128"/>
      <c r="DE31" s="128"/>
      <c r="DF31" s="128"/>
      <c r="DG31" s="128"/>
      <c r="DH31" s="128"/>
      <c r="DI31" s="128"/>
      <c r="DJ31" s="128"/>
      <c r="DK31" s="128"/>
      <c r="DL31" s="128"/>
      <c r="DM31" s="128"/>
      <c r="DN31" s="128"/>
      <c r="DO31" s="128"/>
      <c r="DP31" s="128"/>
      <c r="DQ31" s="128"/>
      <c r="DR31" s="128"/>
      <c r="DS31" s="128"/>
      <c r="DT31" s="128"/>
      <c r="DU31" s="128"/>
      <c r="DV31" s="128"/>
      <c r="DW31" s="128"/>
      <c r="DX31" s="128"/>
      <c r="DY31" s="128"/>
      <c r="DZ31" s="128"/>
      <c r="EA31" s="128"/>
      <c r="EB31" s="128"/>
      <c r="EC31" s="128"/>
      <c r="ED31" s="128"/>
      <c r="EE31" s="128"/>
      <c r="EF31" s="128"/>
      <c r="EG31" s="128"/>
      <c r="EH31" s="128"/>
      <c r="EI31" s="128"/>
    </row>
    <row r="32" spans="1:139" x14ac:dyDescent="0.3">
      <c r="A32" s="216" t="s">
        <v>89</v>
      </c>
      <c r="B32" s="217"/>
      <c r="C32" s="217"/>
      <c r="D32" s="265" t="str">
        <f>IF(ISBLANK(VLOOKUP($C$4,'DC Full Dataset'!$A:$AC,29,0)),"N/A", VLOOKUP($C$4,'DC Full Dataset'!$A:$AC,29,0))</f>
        <v>N/A</v>
      </c>
      <c r="E32" s="266"/>
      <c r="F32" s="5"/>
      <c r="G32" s="8" t="s">
        <v>90</v>
      </c>
      <c r="H32" s="8" t="s">
        <v>91</v>
      </c>
      <c r="I32" s="8" t="s">
        <v>92</v>
      </c>
      <c r="J32" s="8" t="s">
        <v>93</v>
      </c>
      <c r="K32" s="8" t="s">
        <v>411</v>
      </c>
      <c r="L32" s="59" t="s">
        <v>144</v>
      </c>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c r="CU32" s="128"/>
      <c r="CV32" s="128"/>
      <c r="CW32" s="128"/>
      <c r="CX32" s="128"/>
      <c r="CY32" s="128"/>
      <c r="CZ32" s="128"/>
      <c r="DA32" s="128"/>
      <c r="DB32" s="128"/>
      <c r="DC32" s="128"/>
      <c r="DD32" s="128"/>
      <c r="DE32" s="128"/>
      <c r="DF32" s="128"/>
      <c r="DG32" s="128"/>
      <c r="DH32" s="128"/>
      <c r="DI32" s="128"/>
      <c r="DJ32" s="128"/>
      <c r="DK32" s="128"/>
      <c r="DL32" s="128"/>
      <c r="DM32" s="128"/>
      <c r="DN32" s="128"/>
      <c r="DO32" s="128"/>
      <c r="DP32" s="128"/>
      <c r="DQ32" s="128"/>
      <c r="DR32" s="128"/>
      <c r="DS32" s="128"/>
      <c r="DT32" s="128"/>
      <c r="DU32" s="128"/>
      <c r="DV32" s="128"/>
      <c r="DW32" s="128"/>
      <c r="DX32" s="128"/>
      <c r="DY32" s="128"/>
      <c r="DZ32" s="128"/>
      <c r="EA32" s="128"/>
      <c r="EB32" s="128"/>
      <c r="EC32" s="128"/>
      <c r="ED32" s="128"/>
      <c r="EE32" s="128"/>
      <c r="EF32" s="128"/>
      <c r="EG32" s="128"/>
      <c r="EH32" s="128"/>
      <c r="EI32" s="128"/>
    </row>
    <row r="33" spans="1:139" x14ac:dyDescent="0.3">
      <c r="A33" s="216" t="s">
        <v>53</v>
      </c>
      <c r="B33" s="217"/>
      <c r="C33" s="217"/>
      <c r="D33" s="265">
        <f>IF(ISBLANK(VLOOKUP($C$4,'DC Full Dataset'!$A:$AD,30,0)),"N/A", VLOOKUP($C$4,'DC Full Dataset'!$A:$AD,30,0))</f>
        <v>0</v>
      </c>
      <c r="E33" s="266"/>
      <c r="F33" s="6" t="s">
        <v>95</v>
      </c>
      <c r="G33" s="7" t="str">
        <f>IF(ISBLANK(VLOOKUP($C$4,'DC Full Dataset'!$A:$R,18,0)),"N/A", VLOOKUP($C$4,'DC Full Dataset'!$A:$R,18,0))</f>
        <v>Bangladesh</v>
      </c>
      <c r="H33" s="7" t="str">
        <f>IF(ISBLANK(VLOOKUP($C$4,'DC Full Dataset'!$A:$T,20,0)),"N/A", VLOOKUP($C$4,'DC Full Dataset'!$A:$T,20,0))</f>
        <v>Egypt</v>
      </c>
      <c r="I33" s="137" t="str">
        <f>IF(ISBLANK(VLOOKUP($C$4,'DC Full Dataset'!$A:$V,22,0)),"N/A", VLOOKUP($C$4,'DC Full Dataset'!$A:$V,22,0))</f>
        <v>Eritrea</v>
      </c>
      <c r="J33" s="7" t="str">
        <f>IF(ISBLANK(VLOOKUP($C$4,'DC Full Dataset'!$A:$X,24,0)),"N/A", VLOOKUP($C$4,'DC Full Dataset'!$A:$X,24,0))</f>
        <v>Nigeria</v>
      </c>
      <c r="K33" s="140" t="str">
        <f>IF(ISBLANK(VLOOKUP($C$4,'DC Full Dataset'!A:Z,26,0)),"N/A", VLOOKUP($C$4,'DC Full Dataset'!A:Z,26,0))</f>
        <v>Ghana</v>
      </c>
      <c r="L33" s="263">
        <f>IF(ISBLANK(VLOOKUP($C$4,'DC Full Dataset'!$A:$AB,28,0)),"N/A",VLOOKUP($C$4,'DC Full Dataset'!$A:$AB,28,0))</f>
        <v>2</v>
      </c>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8"/>
      <c r="DJ33" s="128"/>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row>
    <row r="34" spans="1:139" x14ac:dyDescent="0.3">
      <c r="A34" s="216" t="s">
        <v>52</v>
      </c>
      <c r="B34" s="217"/>
      <c r="C34" s="217"/>
      <c r="D34" s="265">
        <f>IF(ISBLANK(VLOOKUP($C$4,'DC Full Dataset'!$A:$AE,31,0)),"N/A", VLOOKUP($C$4,'DC Full Dataset'!$A:$AE,31,0))</f>
        <v>0</v>
      </c>
      <c r="E34" s="266"/>
      <c r="F34" s="6" t="s">
        <v>94</v>
      </c>
      <c r="G34" s="7">
        <f>IF(ISBLANK(VLOOKUP($C$4,'DC Full Dataset'!$A:$S,19,0)),"N/A", VLOOKUP($C$4,'DC Full Dataset'!$A:$S,19,0))</f>
        <v>138</v>
      </c>
      <c r="H34" s="7">
        <f>IF(ISBLANK(VLOOKUP($C$4,'DC Full Dataset'!$A:$U,21,0)),"N/A", VLOOKUP($C$4,'DC Full Dataset'!$A:$U,21,0))</f>
        <v>5</v>
      </c>
      <c r="I34" s="7">
        <f>IF(ISBLANK(VLOOKUP($C$4,'DC Full Dataset'!$A:$W,23,0)),"N/A", VLOOKUP($C$4,'DC Full Dataset'!$A:$W,23,0))</f>
        <v>3</v>
      </c>
      <c r="J34" s="7">
        <f>IF(ISBLANK(VLOOKUP($C$4,'DC Full Dataset'!$A:$Y,25,0)),"N/A", VLOOKUP($C$4,'DC Full Dataset'!$A:$Y,25,0))</f>
        <v>1</v>
      </c>
      <c r="K34" s="7">
        <f>IF(ISBLANK(VLOOKUP($C$4,'DC Full Dataset'!$A:$AA,27,0)),"N/A", VLOOKUP($C$4,'DC Full Dataset'!$A:$AA,27,0))</f>
        <v>1</v>
      </c>
      <c r="L34" s="264"/>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c r="CU34" s="128"/>
      <c r="CV34" s="128"/>
      <c r="CW34" s="128"/>
      <c r="CX34" s="128"/>
      <c r="CY34" s="128"/>
      <c r="CZ34" s="128"/>
      <c r="DA34" s="128"/>
      <c r="DB34" s="128"/>
      <c r="DC34" s="128"/>
      <c r="DD34" s="128"/>
      <c r="DE34" s="128"/>
      <c r="DF34" s="128"/>
      <c r="DG34" s="128"/>
      <c r="DH34" s="128"/>
      <c r="DI34" s="128"/>
      <c r="DJ34" s="128"/>
      <c r="DK34" s="128"/>
      <c r="DL34" s="128"/>
      <c r="DM34" s="128"/>
      <c r="DN34" s="128"/>
      <c r="DO34" s="128"/>
      <c r="DP34" s="128"/>
      <c r="DQ34" s="128"/>
      <c r="DR34" s="128"/>
      <c r="DS34" s="128"/>
      <c r="DT34" s="128"/>
      <c r="DU34" s="128"/>
      <c r="DV34" s="128"/>
      <c r="DW34" s="128"/>
      <c r="DX34" s="128"/>
      <c r="DY34" s="128"/>
      <c r="DZ34" s="128"/>
      <c r="EA34" s="128"/>
      <c r="EB34" s="128"/>
      <c r="EC34" s="128"/>
      <c r="ED34" s="128"/>
      <c r="EE34" s="128"/>
      <c r="EF34" s="128"/>
      <c r="EG34" s="128"/>
      <c r="EH34" s="128"/>
      <c r="EI34" s="128"/>
    </row>
    <row r="35" spans="1:139" x14ac:dyDescent="0.3">
      <c r="A35" s="260" t="s">
        <v>142</v>
      </c>
      <c r="B35" s="261"/>
      <c r="C35" s="261"/>
      <c r="D35" s="261"/>
      <c r="E35" s="261"/>
      <c r="F35" s="261"/>
      <c r="G35" s="261"/>
      <c r="H35" s="261"/>
      <c r="I35" s="261"/>
      <c r="J35" s="261"/>
      <c r="K35" s="261"/>
      <c r="L35" s="262"/>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c r="CU35" s="128"/>
      <c r="CV35" s="128"/>
      <c r="CW35" s="128"/>
      <c r="CX35" s="128"/>
      <c r="CY35" s="128"/>
      <c r="CZ35" s="128"/>
      <c r="DA35" s="128"/>
      <c r="DB35" s="128"/>
      <c r="DC35" s="128"/>
      <c r="DD35" s="128"/>
      <c r="DE35" s="128"/>
      <c r="DF35" s="128"/>
      <c r="DG35" s="128"/>
      <c r="DH35" s="128"/>
      <c r="DI35" s="128"/>
      <c r="DJ35" s="128"/>
      <c r="DK35" s="128"/>
      <c r="DL35" s="128"/>
      <c r="DM35" s="128"/>
      <c r="DN35" s="128"/>
      <c r="DO35" s="128"/>
      <c r="DP35" s="128"/>
      <c r="DQ35" s="128"/>
      <c r="DR35" s="128"/>
      <c r="DS35" s="128"/>
      <c r="DT35" s="128"/>
      <c r="DU35" s="128"/>
      <c r="DV35" s="128"/>
      <c r="DW35" s="128"/>
      <c r="DX35" s="128"/>
      <c r="DY35" s="128"/>
      <c r="DZ35" s="128"/>
      <c r="EA35" s="128"/>
      <c r="EB35" s="128"/>
      <c r="EC35" s="128"/>
      <c r="ED35" s="128"/>
      <c r="EE35" s="128"/>
      <c r="EF35" s="128"/>
      <c r="EG35" s="128"/>
      <c r="EH35" s="128"/>
      <c r="EI35" s="128"/>
    </row>
    <row r="36" spans="1:139" x14ac:dyDescent="0.3">
      <c r="A36" s="60" t="s">
        <v>8</v>
      </c>
      <c r="B36" s="14"/>
      <c r="C36" s="14"/>
      <c r="D36" s="14"/>
      <c r="E36" s="14"/>
      <c r="F36" s="14"/>
      <c r="G36" s="15"/>
      <c r="H36" s="15"/>
      <c r="I36" s="15"/>
      <c r="J36" s="15"/>
      <c r="K36" s="15"/>
      <c r="L36" s="61"/>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c r="CU36" s="128"/>
      <c r="CV36" s="128"/>
      <c r="CW36" s="128"/>
      <c r="CX36" s="128"/>
      <c r="CY36" s="128"/>
      <c r="CZ36" s="128"/>
      <c r="DA36" s="128"/>
      <c r="DB36" s="128"/>
      <c r="DC36" s="128"/>
      <c r="DD36" s="128"/>
      <c r="DE36" s="128"/>
      <c r="DF36" s="128"/>
      <c r="DG36" s="128"/>
      <c r="DH36" s="128"/>
      <c r="DI36" s="128"/>
      <c r="DJ36" s="128"/>
      <c r="DK36" s="128"/>
      <c r="DL36" s="128"/>
      <c r="DM36" s="128"/>
      <c r="DN36" s="128"/>
      <c r="DO36" s="128"/>
      <c r="DP36" s="128"/>
      <c r="DQ36" s="128"/>
      <c r="DR36" s="128"/>
      <c r="DS36" s="128"/>
      <c r="DT36" s="128"/>
      <c r="DU36" s="128"/>
      <c r="DV36" s="128"/>
      <c r="DW36" s="128"/>
      <c r="DX36" s="128"/>
      <c r="DY36" s="128"/>
      <c r="DZ36" s="128"/>
      <c r="EA36" s="128"/>
      <c r="EB36" s="128"/>
      <c r="EC36" s="128"/>
      <c r="ED36" s="128"/>
      <c r="EE36" s="128"/>
      <c r="EF36" s="128"/>
      <c r="EG36" s="128"/>
      <c r="EH36" s="128"/>
      <c r="EI36" s="128"/>
    </row>
    <row r="37" spans="1:139" ht="13.15" customHeight="1" x14ac:dyDescent="0.3">
      <c r="A37" s="216" t="s">
        <v>96</v>
      </c>
      <c r="B37" s="217"/>
      <c r="C37" s="217"/>
      <c r="D37" s="276" t="str">
        <f>IF(ISBLANK(VLOOKUP($C$4,'DC Full Dataset'!$A:$AF,32,0)),"N/A", VLOOKUP($C$4,'DC Full Dataset'!$A:$AF,32,0))</f>
        <v>Yes</v>
      </c>
      <c r="E37" s="276"/>
      <c r="F37" s="276"/>
      <c r="G37" s="206" t="s">
        <v>101</v>
      </c>
      <c r="H37" s="207"/>
      <c r="I37" s="207"/>
      <c r="J37" s="207"/>
      <c r="K37" s="208"/>
      <c r="L37" s="62">
        <f>IF(ISBLANK(VLOOKUP($C$4,'DC Full Dataset'!$A:$AR,44,0)),"N/A", VLOOKUP($C$4,'DC Full Dataset'!$A:$AR,44,0))</f>
        <v>0</v>
      </c>
      <c r="M37" s="132"/>
      <c r="N37" s="132"/>
      <c r="O37" s="132"/>
      <c r="P37" s="132"/>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c r="CU37" s="128"/>
      <c r="CV37" s="128"/>
      <c r="CW37" s="128"/>
      <c r="CX37" s="128"/>
      <c r="CY37" s="128"/>
      <c r="CZ37" s="128"/>
      <c r="DA37" s="128"/>
      <c r="DB37" s="128"/>
      <c r="DC37" s="128"/>
      <c r="DD37" s="128"/>
      <c r="DE37" s="128"/>
      <c r="DF37" s="128"/>
      <c r="DG37" s="128"/>
      <c r="DH37" s="128"/>
      <c r="DI37" s="128"/>
      <c r="DJ37" s="128"/>
      <c r="DK37" s="128"/>
      <c r="DL37" s="128"/>
      <c r="DM37" s="128"/>
      <c r="DN37" s="128"/>
      <c r="DO37" s="128"/>
      <c r="DP37" s="128"/>
      <c r="DQ37" s="128"/>
      <c r="DR37" s="128"/>
      <c r="DS37" s="128"/>
      <c r="DT37" s="128"/>
      <c r="DU37" s="128"/>
      <c r="DV37" s="128"/>
      <c r="DW37" s="128"/>
      <c r="DX37" s="128"/>
      <c r="DY37" s="128"/>
      <c r="DZ37" s="128"/>
      <c r="EA37" s="128"/>
      <c r="EB37" s="128"/>
      <c r="EC37" s="128"/>
      <c r="ED37" s="128"/>
      <c r="EE37" s="128"/>
      <c r="EF37" s="128"/>
      <c r="EG37" s="128"/>
      <c r="EH37" s="128"/>
      <c r="EI37" s="128"/>
    </row>
    <row r="38" spans="1:139" ht="17.5" customHeight="1" x14ac:dyDescent="0.3">
      <c r="A38" s="216" t="s">
        <v>97</v>
      </c>
      <c r="B38" s="217"/>
      <c r="C38" s="217"/>
      <c r="D38" s="232" t="str">
        <f>IF(ISBLANK(VLOOKUP($C$4,'DC Full Dataset'!$A:$AG,33,0)),"N/A", VLOOKUP($C$4,'DC Full Dataset'!$A:$AG,33,0))</f>
        <v>Often (at least once a week)</v>
      </c>
      <c r="E38" s="232"/>
      <c r="F38" s="232"/>
      <c r="G38" s="206" t="s">
        <v>102</v>
      </c>
      <c r="H38" s="207"/>
      <c r="I38" s="207"/>
      <c r="J38" s="207"/>
      <c r="K38" s="208"/>
      <c r="L38" s="62" t="str">
        <f>IF(ISBLANK(VLOOKUP($C$4,'DC Full Dataset'!$A:$AS,45,0)),"N/A", VLOOKUP($C$4,'DC Full Dataset'!$A:$AS,45,0))</f>
        <v>Not applicable (no births)</v>
      </c>
      <c r="M38" s="132"/>
      <c r="N38" s="132"/>
      <c r="O38" s="132"/>
      <c r="P38" s="132"/>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c r="CU38" s="128"/>
      <c r="CV38" s="128"/>
      <c r="CW38" s="128"/>
      <c r="CX38" s="128"/>
      <c r="CY38" s="128"/>
      <c r="CZ38" s="128"/>
      <c r="DA38" s="128"/>
      <c r="DB38" s="128"/>
      <c r="DC38" s="128"/>
      <c r="DD38" s="128"/>
      <c r="DE38" s="128"/>
      <c r="DF38" s="128"/>
      <c r="DG38" s="128"/>
      <c r="DH38" s="128"/>
      <c r="DI38" s="128"/>
      <c r="DJ38" s="128"/>
      <c r="DK38" s="128"/>
      <c r="DL38" s="128"/>
      <c r="DM38" s="128"/>
      <c r="DN38" s="128"/>
      <c r="DO38" s="128"/>
      <c r="DP38" s="128"/>
      <c r="DQ38" s="128"/>
      <c r="DR38" s="128"/>
      <c r="DS38" s="128"/>
      <c r="DT38" s="128"/>
      <c r="DU38" s="128"/>
      <c r="DV38" s="128"/>
      <c r="DW38" s="128"/>
      <c r="DX38" s="128"/>
      <c r="DY38" s="128"/>
      <c r="DZ38" s="128"/>
      <c r="EA38" s="128"/>
      <c r="EB38" s="128"/>
      <c r="EC38" s="128"/>
      <c r="ED38" s="128"/>
      <c r="EE38" s="128"/>
      <c r="EF38" s="128"/>
      <c r="EG38" s="128"/>
      <c r="EH38" s="128"/>
      <c r="EI38" s="128"/>
    </row>
    <row r="39" spans="1:139" ht="13.15" customHeight="1" x14ac:dyDescent="0.3">
      <c r="A39" s="216" t="s">
        <v>118</v>
      </c>
      <c r="B39" s="217"/>
      <c r="C39" s="217"/>
      <c r="D39" s="232" t="str">
        <f>IF(ISBLANK(VLOOKUP($C$4,'DC Full Dataset'!$A:$AH,34,0)),"N/A", VLOOKUP($C$4,'DC Full Dataset'!$A:$AH,34,0))</f>
        <v>Yes</v>
      </c>
      <c r="E39" s="232"/>
      <c r="F39" s="232"/>
      <c r="G39" s="206" t="s">
        <v>98</v>
      </c>
      <c r="H39" s="207"/>
      <c r="I39" s="207"/>
      <c r="J39" s="207"/>
      <c r="K39" s="208"/>
      <c r="L39" s="62" t="str">
        <f>IF(ISBLANK(VLOOKUP($C$4,'DC Full Dataset'!$A:$AN,40,0)),"N/A", VLOOKUP($C$4,'DC Full Dataset'!$A:$AN,40,0))</f>
        <v>Few</v>
      </c>
      <c r="M39" s="132"/>
      <c r="N39" s="132"/>
      <c r="O39" s="132"/>
      <c r="P39" s="132"/>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c r="CU39" s="128"/>
      <c r="CV39" s="128"/>
      <c r="CW39" s="128"/>
      <c r="CX39" s="128"/>
      <c r="CY39" s="128"/>
      <c r="CZ39" s="128"/>
      <c r="DA39" s="128"/>
      <c r="DB39" s="128"/>
      <c r="DC39" s="128"/>
      <c r="DD39" s="128"/>
      <c r="DE39" s="128"/>
      <c r="DF39" s="128"/>
      <c r="DG39" s="128"/>
      <c r="DH39" s="128"/>
      <c r="DI39" s="128"/>
      <c r="DJ39" s="128"/>
      <c r="DK39" s="128"/>
      <c r="DL39" s="128"/>
      <c r="DM39" s="128"/>
      <c r="DN39" s="128"/>
      <c r="DO39" s="128"/>
      <c r="DP39" s="128"/>
      <c r="DQ39" s="128"/>
      <c r="DR39" s="128"/>
      <c r="DS39" s="128"/>
      <c r="DT39" s="128"/>
      <c r="DU39" s="128"/>
      <c r="DV39" s="128"/>
      <c r="DW39" s="128"/>
      <c r="DX39" s="128"/>
      <c r="DY39" s="128"/>
      <c r="DZ39" s="128"/>
      <c r="EA39" s="128"/>
      <c r="EB39" s="128"/>
      <c r="EC39" s="128"/>
      <c r="ED39" s="128"/>
      <c r="EE39" s="128"/>
      <c r="EF39" s="128"/>
      <c r="EG39" s="128"/>
      <c r="EH39" s="128"/>
      <c r="EI39" s="128"/>
    </row>
    <row r="40" spans="1:139" ht="13.15" customHeight="1" x14ac:dyDescent="0.3">
      <c r="A40" s="241" t="s">
        <v>119</v>
      </c>
      <c r="B40" s="242"/>
      <c r="C40" s="242"/>
      <c r="D40" s="246" t="str">
        <f>IF(ISBLANK(VLOOKUP($C$4,'DC Full Dataset'!$A:$AI,35,0)),"N/A", VLOOKUP($C$4,'DC Full Dataset'!$A:$AI,35,0))</f>
        <v>Yes</v>
      </c>
      <c r="E40" s="246"/>
      <c r="F40" s="246"/>
      <c r="G40" s="206" t="s">
        <v>99</v>
      </c>
      <c r="H40" s="207"/>
      <c r="I40" s="207"/>
      <c r="J40" s="207"/>
      <c r="K40" s="208"/>
      <c r="L40" s="62" t="str">
        <f>IF(ISBLANK(VLOOKUP($C$4,'DC Full Dataset'!$A:$AO,41,0)),"N/A", VLOOKUP($C$4,'DC Full Dataset'!$A:$AO,41,0))</f>
        <v>N/A</v>
      </c>
      <c r="M40" s="132"/>
      <c r="N40" s="128"/>
      <c r="O40" s="132"/>
      <c r="P40" s="132"/>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c r="CU40" s="128"/>
      <c r="CV40" s="128"/>
      <c r="CW40" s="128"/>
      <c r="CX40" s="128"/>
      <c r="CY40" s="128"/>
      <c r="CZ40" s="128"/>
      <c r="DA40" s="128"/>
      <c r="DB40" s="128"/>
      <c r="DC40" s="128"/>
      <c r="DD40" s="128"/>
      <c r="DE40" s="128"/>
      <c r="DF40" s="128"/>
      <c r="DG40" s="128"/>
      <c r="DH40" s="128"/>
      <c r="DI40" s="128"/>
      <c r="DJ40" s="128"/>
      <c r="DK40" s="128"/>
      <c r="DL40" s="128"/>
      <c r="DM40" s="128"/>
      <c r="DN40" s="128"/>
      <c r="DO40" s="128"/>
      <c r="DP40" s="128"/>
      <c r="DQ40" s="128"/>
      <c r="DR40" s="128"/>
      <c r="DS40" s="128"/>
      <c r="DT40" s="128"/>
      <c r="DU40" s="128"/>
      <c r="DV40" s="128"/>
      <c r="DW40" s="128"/>
      <c r="DX40" s="128"/>
      <c r="DY40" s="128"/>
      <c r="DZ40" s="128"/>
      <c r="EA40" s="128"/>
      <c r="EB40" s="128"/>
      <c r="EC40" s="128"/>
      <c r="ED40" s="128"/>
      <c r="EE40" s="128"/>
      <c r="EF40" s="128"/>
      <c r="EG40" s="128"/>
      <c r="EH40" s="128"/>
      <c r="EI40" s="128"/>
    </row>
    <row r="41" spans="1:139" ht="21" customHeight="1" x14ac:dyDescent="0.3">
      <c r="A41" s="241" t="s">
        <v>120</v>
      </c>
      <c r="B41" s="242"/>
      <c r="C41" s="242"/>
      <c r="D41" s="247" t="str">
        <f>IF(ISBLANK(VLOOKUP($C$4,'DC Full Dataset'!$A:$AJ,36,0)),"N/A", VLOOKUP($C$4,'DC Full Dataset'!$A:$AJ,36,0))</f>
        <v>Referred to the hospital</v>
      </c>
      <c r="E41" s="247"/>
      <c r="F41" s="247"/>
      <c r="G41" s="206" t="s">
        <v>100</v>
      </c>
      <c r="H41" s="207"/>
      <c r="I41" s="207"/>
      <c r="J41" s="207"/>
      <c r="K41" s="208"/>
      <c r="L41" s="62" t="str">
        <f>IF(ISBLANK(VLOOKUP($C$4,'DC Full Dataset'!$A:$AP,42,0)),"N/A", VLOOKUP($C$4,'DC Full Dataset'!$A:$AP,42,0))</f>
        <v>Few</v>
      </c>
      <c r="M41" s="132"/>
      <c r="N41" s="132"/>
      <c r="O41" s="132"/>
      <c r="P41" s="132"/>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c r="CU41" s="128"/>
      <c r="CV41" s="128"/>
      <c r="CW41" s="128"/>
      <c r="CX41" s="128"/>
      <c r="CY41" s="128"/>
      <c r="CZ41" s="128"/>
      <c r="DA41" s="128"/>
      <c r="DB41" s="128"/>
      <c r="DC41" s="128"/>
      <c r="DD41" s="128"/>
      <c r="DE41" s="128"/>
      <c r="DF41" s="128"/>
      <c r="DG41" s="128"/>
      <c r="DH41" s="128"/>
      <c r="DI41" s="128"/>
      <c r="DJ41" s="128"/>
      <c r="DK41" s="128"/>
      <c r="DL41" s="128"/>
      <c r="DM41" s="128"/>
      <c r="DN41" s="128"/>
      <c r="DO41" s="128"/>
      <c r="DP41" s="128"/>
      <c r="DQ41" s="128"/>
      <c r="DR41" s="128"/>
      <c r="DS41" s="128"/>
      <c r="DT41" s="128"/>
      <c r="DU41" s="128"/>
      <c r="DV41" s="128"/>
      <c r="DW41" s="128"/>
      <c r="DX41" s="128"/>
      <c r="DY41" s="128"/>
      <c r="DZ41" s="128"/>
      <c r="EA41" s="128"/>
      <c r="EB41" s="128"/>
      <c r="EC41" s="128"/>
      <c r="ED41" s="128"/>
      <c r="EE41" s="128"/>
      <c r="EF41" s="128"/>
      <c r="EG41" s="128"/>
      <c r="EH41" s="128"/>
      <c r="EI41" s="128"/>
    </row>
    <row r="42" spans="1:139" ht="20.5" customHeight="1" x14ac:dyDescent="0.3">
      <c r="A42" s="254" t="s">
        <v>117</v>
      </c>
      <c r="B42" s="255"/>
      <c r="C42" s="256"/>
      <c r="D42" s="277" t="str">
        <f>IF(ISBLANK(VLOOKUP($C$4,'DC Full Dataset'!$A:$AK,37,0)),"N/A", VLOOKUP($C$4,'DC Full Dataset'!$A:$AK,37,0))</f>
        <v>Irregularly (available every once in a while)</v>
      </c>
      <c r="E42" s="278"/>
      <c r="F42" s="278"/>
      <c r="G42" s="206" t="s">
        <v>99</v>
      </c>
      <c r="H42" s="207"/>
      <c r="I42" s="207"/>
      <c r="J42" s="207"/>
      <c r="K42" s="208"/>
      <c r="L42" s="62" t="str">
        <f>IF(ISBLANK(VLOOKUP($C$4,'DC Full Dataset'!$A:$AQ,43,0)),"N/A", VLOOKUP($C$4,'DC Full Dataset'!$A:$AQ,43,0))</f>
        <v>N/A</v>
      </c>
      <c r="M42" s="132"/>
      <c r="N42" s="132"/>
      <c r="O42" s="132"/>
      <c r="P42" s="132"/>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c r="CU42" s="128"/>
      <c r="CV42" s="128"/>
      <c r="CW42" s="128"/>
      <c r="CX42" s="128"/>
      <c r="CY42" s="128"/>
      <c r="CZ42" s="128"/>
      <c r="DA42" s="128"/>
      <c r="DB42" s="128"/>
      <c r="DC42" s="128"/>
      <c r="DD42" s="128"/>
      <c r="DE42" s="128"/>
      <c r="DF42" s="128"/>
      <c r="DG42" s="128"/>
      <c r="DH42" s="128"/>
      <c r="DI42" s="128"/>
      <c r="DJ42" s="128"/>
      <c r="DK42" s="128"/>
      <c r="DL42" s="128"/>
      <c r="DM42" s="128"/>
      <c r="DN42" s="128"/>
      <c r="DO42" s="128"/>
      <c r="DP42" s="128"/>
      <c r="DQ42" s="128"/>
      <c r="DR42" s="128"/>
      <c r="DS42" s="128"/>
      <c r="DT42" s="128"/>
      <c r="DU42" s="128"/>
      <c r="DV42" s="128"/>
      <c r="DW42" s="128"/>
      <c r="DX42" s="128"/>
      <c r="DY42" s="128"/>
      <c r="DZ42" s="128"/>
      <c r="EA42" s="128"/>
      <c r="EB42" s="128"/>
      <c r="EC42" s="128"/>
      <c r="ED42" s="128"/>
      <c r="EE42" s="128"/>
      <c r="EF42" s="128"/>
      <c r="EG42" s="128"/>
      <c r="EH42" s="128"/>
      <c r="EI42" s="128"/>
    </row>
    <row r="43" spans="1:139" x14ac:dyDescent="0.3">
      <c r="A43" s="218" t="s">
        <v>9</v>
      </c>
      <c r="B43" s="219"/>
      <c r="C43" s="219"/>
      <c r="D43" s="219"/>
      <c r="E43" s="219"/>
      <c r="F43" s="219"/>
      <c r="G43" s="219"/>
      <c r="H43" s="219"/>
      <c r="I43" s="219"/>
      <c r="J43" s="219"/>
      <c r="K43" s="219"/>
      <c r="L43" s="220"/>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c r="CU43" s="128"/>
      <c r="CV43" s="128"/>
      <c r="CW43" s="128"/>
      <c r="CX43" s="128"/>
      <c r="CY43" s="128"/>
      <c r="CZ43" s="128"/>
      <c r="DA43" s="128"/>
      <c r="DB43" s="128"/>
      <c r="DC43" s="128"/>
      <c r="DD43" s="128"/>
      <c r="DE43" s="128"/>
      <c r="DF43" s="128"/>
      <c r="DG43" s="128"/>
      <c r="DH43" s="128"/>
      <c r="DI43" s="128"/>
      <c r="DJ43" s="128"/>
      <c r="DK43" s="128"/>
      <c r="DL43" s="128"/>
      <c r="DM43" s="128"/>
      <c r="DN43" s="128"/>
      <c r="DO43" s="128"/>
      <c r="DP43" s="128"/>
      <c r="DQ43" s="128"/>
      <c r="DR43" s="128"/>
      <c r="DS43" s="128"/>
      <c r="DT43" s="128"/>
      <c r="DU43" s="128"/>
      <c r="DV43" s="128"/>
      <c r="DW43" s="128"/>
      <c r="DX43" s="128"/>
      <c r="DY43" s="128"/>
      <c r="DZ43" s="128"/>
      <c r="EA43" s="128"/>
      <c r="EB43" s="128"/>
      <c r="EC43" s="128"/>
      <c r="ED43" s="128"/>
      <c r="EE43" s="128"/>
      <c r="EF43" s="128"/>
      <c r="EG43" s="128"/>
      <c r="EH43" s="128"/>
      <c r="EI43" s="128"/>
    </row>
    <row r="44" spans="1:139" ht="13.15" customHeight="1" x14ac:dyDescent="0.3">
      <c r="A44" s="241" t="s">
        <v>103</v>
      </c>
      <c r="B44" s="242"/>
      <c r="C44" s="242"/>
      <c r="D44" s="247" t="str">
        <f>IF(ISBLANK(VLOOKUP($C$4,'DC Full Dataset'!$A:$AT,46,0)),"N/A", VLOOKUP($C$4,'DC Full Dataset'!$A:$AT,46,0))</f>
        <v>Yes</v>
      </c>
      <c r="E44" s="247"/>
      <c r="F44" s="247"/>
      <c r="G44" s="206" t="s">
        <v>37</v>
      </c>
      <c r="H44" s="207"/>
      <c r="I44" s="207"/>
      <c r="J44" s="207"/>
      <c r="K44" s="208"/>
      <c r="L44" s="62" t="str">
        <f>IF(ISBLANK(VLOOKUP($C$4,'DC Full Dataset'!$A:$AU,47,0)),"N/A", VLOOKUP($C$4,'DC Full Dataset'!$A:$AU,47,0))</f>
        <v>Some</v>
      </c>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c r="CU44" s="128"/>
      <c r="CV44" s="128"/>
      <c r="CW44" s="128"/>
      <c r="CX44" s="128"/>
      <c r="CY44" s="128"/>
      <c r="CZ44" s="128"/>
      <c r="DA44" s="128"/>
      <c r="DB44" s="128"/>
      <c r="DC44" s="128"/>
      <c r="DD44" s="128"/>
      <c r="DE44" s="128"/>
      <c r="DF44" s="128"/>
      <c r="DG44" s="128"/>
      <c r="DH44" s="128"/>
      <c r="DI44" s="128"/>
      <c r="DJ44" s="128"/>
      <c r="DK44" s="128"/>
      <c r="DL44" s="128"/>
      <c r="DM44" s="128"/>
      <c r="DN44" s="128"/>
      <c r="DO44" s="128"/>
      <c r="DP44" s="128"/>
      <c r="DQ44" s="128"/>
      <c r="DR44" s="128"/>
      <c r="DS44" s="128"/>
      <c r="DT44" s="128"/>
      <c r="DU44" s="128"/>
      <c r="DV44" s="128"/>
      <c r="DW44" s="128"/>
      <c r="DX44" s="128"/>
      <c r="DY44" s="128"/>
      <c r="DZ44" s="128"/>
      <c r="EA44" s="128"/>
      <c r="EB44" s="128"/>
      <c r="EC44" s="128"/>
      <c r="ED44" s="128"/>
      <c r="EE44" s="128"/>
      <c r="EF44" s="128"/>
      <c r="EG44" s="128"/>
      <c r="EH44" s="128"/>
      <c r="EI44" s="128"/>
    </row>
    <row r="45" spans="1:139" ht="13.15" customHeight="1" x14ac:dyDescent="0.3">
      <c r="A45" s="273" t="s">
        <v>106</v>
      </c>
      <c r="B45" s="274"/>
      <c r="C45" s="275"/>
      <c r="D45" s="232" t="str">
        <f>IF(ISBLANK(VLOOKUP($C$4,'DC Full Dataset'!$A:$AX,50,0)),"N/A", VLOOKUP($C$4,'DC Full Dataset'!$A:$AX,50,0))</f>
        <v>Yes</v>
      </c>
      <c r="E45" s="232"/>
      <c r="F45" s="232"/>
      <c r="G45" s="206" t="s">
        <v>104</v>
      </c>
      <c r="H45" s="207"/>
      <c r="I45" s="207"/>
      <c r="J45" s="207"/>
      <c r="K45" s="208"/>
      <c r="L45" s="62" t="str">
        <f>IF(ISBLANK(VLOOKUP($C$4,'DC Full Dataset'!$A:$AV,48,0)),"N/A", VLOOKUP($C$4,'DC Full Dataset'!$A:$AV,48,0))</f>
        <v>Yes</v>
      </c>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c r="CU45" s="128"/>
      <c r="CV45" s="128"/>
      <c r="CW45" s="128"/>
      <c r="CX45" s="128"/>
      <c r="CY45" s="128"/>
      <c r="CZ45" s="128"/>
      <c r="DA45" s="128"/>
      <c r="DB45" s="128"/>
      <c r="DC45" s="128"/>
      <c r="DD45" s="128"/>
      <c r="DE45" s="128"/>
      <c r="DF45" s="128"/>
      <c r="DG45" s="128"/>
      <c r="DH45" s="128"/>
      <c r="DI45" s="128"/>
      <c r="DJ45" s="128"/>
      <c r="DK45" s="128"/>
      <c r="DL45" s="128"/>
      <c r="DM45" s="128"/>
      <c r="DN45" s="128"/>
      <c r="DO45" s="128"/>
      <c r="DP45" s="128"/>
      <c r="DQ45" s="128"/>
      <c r="DR45" s="128"/>
      <c r="DS45" s="128"/>
      <c r="DT45" s="128"/>
      <c r="DU45" s="128"/>
      <c r="DV45" s="128"/>
      <c r="DW45" s="128"/>
      <c r="DX45" s="128"/>
      <c r="DY45" s="128"/>
      <c r="DZ45" s="128"/>
      <c r="EA45" s="128"/>
      <c r="EB45" s="128"/>
      <c r="EC45" s="128"/>
      <c r="ED45" s="128"/>
      <c r="EE45" s="128"/>
      <c r="EF45" s="128"/>
      <c r="EG45" s="128"/>
      <c r="EH45" s="128"/>
      <c r="EI45" s="128"/>
    </row>
    <row r="46" spans="1:139" ht="13.15" customHeight="1" x14ac:dyDescent="0.3">
      <c r="A46" s="273" t="s">
        <v>107</v>
      </c>
      <c r="B46" s="274"/>
      <c r="C46" s="275"/>
      <c r="D46" s="232" t="str">
        <f>IF(ISBLANK(VLOOKUP($C$4,'DC Full Dataset'!$A:$AY,51,0)),"N/A", VLOOKUP($C$4,'DC Full Dataset'!$A:$AY,51,0))</f>
        <v>Yes</v>
      </c>
      <c r="E46" s="232"/>
      <c r="F46" s="232"/>
      <c r="G46" s="206" t="s">
        <v>105</v>
      </c>
      <c r="H46" s="207"/>
      <c r="I46" s="207"/>
      <c r="J46" s="207"/>
      <c r="K46" s="208"/>
      <c r="L46" s="62" t="str">
        <f>IF(ISBLANK(VLOOKUP($C$4,'DC Full Dataset'!$A:$AW,49,0)),"N/A", VLOOKUP($C$4,'DC Full Dataset'!$A:$AW,49,0))</f>
        <v>Yes</v>
      </c>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28"/>
      <c r="EI46" s="128"/>
    </row>
    <row r="47" spans="1:139" x14ac:dyDescent="0.3">
      <c r="A47" s="218" t="s">
        <v>10</v>
      </c>
      <c r="B47" s="219"/>
      <c r="C47" s="219"/>
      <c r="D47" s="219"/>
      <c r="E47" s="219"/>
      <c r="F47" s="219"/>
      <c r="G47" s="219"/>
      <c r="H47" s="219"/>
      <c r="I47" s="219"/>
      <c r="J47" s="219"/>
      <c r="K47" s="219"/>
      <c r="L47" s="220"/>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c r="DS47" s="128"/>
      <c r="DT47" s="128"/>
      <c r="DU47" s="128"/>
      <c r="DV47" s="128"/>
      <c r="DW47" s="128"/>
      <c r="DX47" s="128"/>
      <c r="DY47" s="128"/>
      <c r="DZ47" s="128"/>
      <c r="EA47" s="128"/>
      <c r="EB47" s="128"/>
      <c r="EC47" s="128"/>
      <c r="ED47" s="128"/>
      <c r="EE47" s="128"/>
      <c r="EF47" s="128"/>
      <c r="EG47" s="128"/>
      <c r="EH47" s="128"/>
      <c r="EI47" s="128"/>
    </row>
    <row r="48" spans="1:139" ht="19.5" customHeight="1" x14ac:dyDescent="0.3">
      <c r="A48" s="253" t="s">
        <v>114</v>
      </c>
      <c r="B48" s="207"/>
      <c r="C48" s="208"/>
      <c r="D48" s="232" t="str">
        <f>IF(ISBLANK(VLOOKUP($C$4,'DC Full Dataset'!$A:$BA,53,0)),"N/A", VLOOKUP($C$4,'DC Full Dataset'!$A:$BA,53,0))</f>
        <v>Yes</v>
      </c>
      <c r="E48" s="232"/>
      <c r="F48" s="232"/>
      <c r="G48" s="206" t="s">
        <v>115</v>
      </c>
      <c r="H48" s="207"/>
      <c r="I48" s="207"/>
      <c r="J48" s="207"/>
      <c r="K48" s="207"/>
      <c r="L48" s="63" t="str">
        <f>IF(ISBLANK(VLOOKUP($C$4,'DC Full Dataset'!$A:$AL,38,0)),"N/A", VLOOKUP($C$4,'DC Full Dataset'!$A:$AL,38,0))</f>
        <v>Never</v>
      </c>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128"/>
      <c r="DI48" s="128"/>
      <c r="DJ48" s="128"/>
      <c r="DK48" s="128"/>
      <c r="DL48" s="128"/>
      <c r="DM48" s="128"/>
      <c r="DN48" s="128"/>
      <c r="DO48" s="128"/>
      <c r="DP48" s="128"/>
      <c r="DQ48" s="128"/>
      <c r="DR48" s="128"/>
      <c r="DS48" s="128"/>
      <c r="DT48" s="128"/>
      <c r="DU48" s="128"/>
      <c r="DV48" s="128"/>
      <c r="DW48" s="128"/>
      <c r="DX48" s="128"/>
      <c r="DY48" s="128"/>
      <c r="DZ48" s="128"/>
      <c r="EA48" s="128"/>
      <c r="EB48" s="128"/>
      <c r="EC48" s="128"/>
      <c r="ED48" s="128"/>
      <c r="EE48" s="128"/>
      <c r="EF48" s="128"/>
      <c r="EG48" s="128"/>
      <c r="EH48" s="128"/>
      <c r="EI48" s="128"/>
    </row>
    <row r="49" spans="1:139" ht="19.5" customHeight="1" x14ac:dyDescent="0.3">
      <c r="A49" s="253" t="s">
        <v>121</v>
      </c>
      <c r="B49" s="207"/>
      <c r="C49" s="208"/>
      <c r="D49" s="232" t="str">
        <f>IF(ISBLANK(VLOOKUP($C$4,'DC Full Dataset'!$A:$BB,54,0)),"N/A", VLOOKUP($C$4,'DC Full Dataset'!$A:$BB,54,0))</f>
        <v>Twice a day</v>
      </c>
      <c r="E49" s="232"/>
      <c r="F49" s="232"/>
      <c r="G49" s="206" t="s">
        <v>116</v>
      </c>
      <c r="H49" s="207"/>
      <c r="I49" s="207"/>
      <c r="J49" s="207"/>
      <c r="K49" s="207"/>
      <c r="L49" s="63" t="str">
        <f>IF(ISBLANK(VLOOKUP($C$4,'DC Full Dataset'!$A:$AM,39,0)),"N/A", VLOOKUP($C$4,'DC Full Dataset'!$A:$AM,39,0))</f>
        <v>Never</v>
      </c>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c r="CU49" s="128"/>
      <c r="CV49" s="128"/>
      <c r="CW49" s="128"/>
      <c r="CX49" s="128"/>
      <c r="CY49" s="128"/>
      <c r="CZ49" s="128"/>
      <c r="DA49" s="128"/>
      <c r="DB49" s="128"/>
      <c r="DC49" s="128"/>
      <c r="DD49" s="128"/>
      <c r="DE49" s="128"/>
      <c r="DF49" s="128"/>
      <c r="DG49" s="128"/>
      <c r="DH49" s="128"/>
      <c r="DI49" s="128"/>
      <c r="DJ49" s="128"/>
      <c r="DK49" s="128"/>
      <c r="DL49" s="128"/>
      <c r="DM49" s="128"/>
      <c r="DN49" s="128"/>
      <c r="DO49" s="128"/>
      <c r="DP49" s="128"/>
      <c r="DQ49" s="128"/>
      <c r="DR49" s="128"/>
      <c r="DS49" s="128"/>
      <c r="DT49" s="128"/>
      <c r="DU49" s="128"/>
      <c r="DV49" s="128"/>
      <c r="DW49" s="128"/>
      <c r="DX49" s="128"/>
      <c r="DY49" s="128"/>
      <c r="DZ49" s="128"/>
      <c r="EA49" s="128"/>
      <c r="EB49" s="128"/>
      <c r="EC49" s="128"/>
      <c r="ED49" s="128"/>
      <c r="EE49" s="128"/>
      <c r="EF49" s="128"/>
      <c r="EG49" s="128"/>
      <c r="EH49" s="128"/>
      <c r="EI49" s="128"/>
    </row>
    <row r="50" spans="1:139" ht="16.5" customHeight="1" x14ac:dyDescent="0.3">
      <c r="A50" s="254" t="s">
        <v>122</v>
      </c>
      <c r="B50" s="255"/>
      <c r="C50" s="256"/>
      <c r="D50" s="248" t="str">
        <f>IF(ISBLANK(VLOOKUP($C$4,'DC Full Dataset'!$A:$BC,55,0)),"N/A", VLOOKUP($C$4,'DC Full Dataset'!$A:$BC,55,0))</f>
        <v>Government (DCIM)</v>
      </c>
      <c r="E50" s="249"/>
      <c r="F50" s="249"/>
      <c r="G50" s="64"/>
      <c r="H50" s="64"/>
      <c r="I50" s="64"/>
      <c r="J50" s="64"/>
      <c r="K50" s="64"/>
      <c r="L50" s="65"/>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c r="CU50" s="128"/>
      <c r="CV50" s="128"/>
      <c r="CW50" s="128"/>
      <c r="CX50" s="128"/>
      <c r="CY50" s="128"/>
      <c r="CZ50" s="128"/>
      <c r="DA50" s="128"/>
      <c r="DB50" s="128"/>
      <c r="DC50" s="128"/>
      <c r="DD50" s="128"/>
      <c r="DE50" s="128"/>
      <c r="DF50" s="128"/>
      <c r="DG50" s="128"/>
      <c r="DH50" s="128"/>
      <c r="DI50" s="128"/>
      <c r="DJ50" s="128"/>
      <c r="DK50" s="128"/>
      <c r="DL50" s="128"/>
      <c r="DM50" s="128"/>
      <c r="DN50" s="128"/>
      <c r="DO50" s="128"/>
      <c r="DP50" s="128"/>
      <c r="DQ50" s="128"/>
      <c r="DR50" s="128"/>
      <c r="DS50" s="128"/>
      <c r="DT50" s="128"/>
      <c r="DU50" s="128"/>
      <c r="DV50" s="128"/>
      <c r="DW50" s="128"/>
      <c r="DX50" s="128"/>
      <c r="DY50" s="128"/>
      <c r="DZ50" s="128"/>
      <c r="EA50" s="128"/>
      <c r="EB50" s="128"/>
      <c r="EC50" s="128"/>
      <c r="ED50" s="128"/>
      <c r="EE50" s="128"/>
      <c r="EF50" s="128"/>
      <c r="EG50" s="128"/>
      <c r="EH50" s="128"/>
      <c r="EI50" s="128"/>
    </row>
    <row r="51" spans="1:139" x14ac:dyDescent="0.3">
      <c r="A51" s="218" t="s">
        <v>11</v>
      </c>
      <c r="B51" s="219"/>
      <c r="C51" s="219"/>
      <c r="D51" s="219"/>
      <c r="E51" s="219"/>
      <c r="F51" s="219"/>
      <c r="G51" s="219"/>
      <c r="H51" s="219"/>
      <c r="I51" s="219"/>
      <c r="J51" s="219"/>
      <c r="K51" s="219"/>
      <c r="L51" s="220"/>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c r="CU51" s="128"/>
      <c r="CV51" s="128"/>
      <c r="CW51" s="128"/>
      <c r="CX51" s="128"/>
      <c r="CY51" s="128"/>
      <c r="CZ51" s="128"/>
      <c r="DA51" s="128"/>
      <c r="DB51" s="128"/>
      <c r="DC51" s="128"/>
      <c r="DD51" s="128"/>
      <c r="DE51" s="128"/>
      <c r="DF51" s="128"/>
      <c r="DG51" s="128"/>
      <c r="DH51" s="128"/>
      <c r="DI51" s="128"/>
      <c r="DJ51" s="128"/>
      <c r="DK51" s="128"/>
      <c r="DL51" s="128"/>
      <c r="DM51" s="128"/>
      <c r="DN51" s="128"/>
      <c r="DO51" s="128"/>
      <c r="DP51" s="128"/>
      <c r="DQ51" s="128"/>
      <c r="DR51" s="128"/>
      <c r="DS51" s="128"/>
      <c r="DT51" s="128"/>
      <c r="DU51" s="128"/>
      <c r="DV51" s="128"/>
      <c r="DW51" s="128"/>
      <c r="DX51" s="128"/>
      <c r="DY51" s="128"/>
      <c r="DZ51" s="128"/>
      <c r="EA51" s="128"/>
      <c r="EB51" s="128"/>
      <c r="EC51" s="128"/>
      <c r="ED51" s="128"/>
      <c r="EE51" s="128"/>
      <c r="EF51" s="128"/>
      <c r="EG51" s="128"/>
      <c r="EH51" s="128"/>
      <c r="EI51" s="128"/>
    </row>
    <row r="52" spans="1:139" ht="22.5" customHeight="1" x14ac:dyDescent="0.3">
      <c r="A52" s="241" t="s">
        <v>123</v>
      </c>
      <c r="B52" s="242"/>
      <c r="C52" s="242"/>
      <c r="D52" s="232" t="str">
        <f>IF(ISBLANK(VLOOKUP($C$4,'DC Full Dataset'!$A:$BD,56,0)),"N/A", VLOOKUP($C$4,'DC Full Dataset'!$A:$BD,56,0))</f>
        <v>Yes</v>
      </c>
      <c r="E52" s="232"/>
      <c r="F52" s="232"/>
      <c r="G52" s="257" t="s">
        <v>126</v>
      </c>
      <c r="H52" s="258"/>
      <c r="I52" s="258"/>
      <c r="J52" s="258"/>
      <c r="K52" s="259"/>
      <c r="L52" s="66" t="str">
        <f>IF(ISBLANK(VLOOKUP($C$4,'DC Full Dataset'!$A:$BG,59,0)),"N/A", VLOOKUP($C$4,'DC Full Dataset'!$A:$BG,59,0))</f>
        <v>No</v>
      </c>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c r="CU52" s="128"/>
      <c r="CV52" s="128"/>
      <c r="CW52" s="128"/>
      <c r="CX52" s="128"/>
      <c r="CY52" s="128"/>
      <c r="CZ52" s="128"/>
      <c r="DA52" s="128"/>
      <c r="DB52" s="128"/>
      <c r="DC52" s="128"/>
      <c r="DD52" s="128"/>
      <c r="DE52" s="128"/>
      <c r="DF52" s="128"/>
      <c r="DG52" s="128"/>
      <c r="DH52" s="128"/>
      <c r="DI52" s="128"/>
      <c r="DJ52" s="128"/>
      <c r="DK52" s="128"/>
      <c r="DL52" s="128"/>
      <c r="DM52" s="128"/>
      <c r="DN52" s="128"/>
      <c r="DO52" s="128"/>
      <c r="DP52" s="128"/>
      <c r="DQ52" s="128"/>
      <c r="DR52" s="128"/>
      <c r="DS52" s="128"/>
      <c r="DT52" s="128"/>
      <c r="DU52" s="128"/>
      <c r="DV52" s="128"/>
      <c r="DW52" s="128"/>
      <c r="DX52" s="128"/>
      <c r="DY52" s="128"/>
      <c r="DZ52" s="128"/>
      <c r="EA52" s="128"/>
      <c r="EB52" s="128"/>
      <c r="EC52" s="128"/>
      <c r="ED52" s="128"/>
      <c r="EE52" s="128"/>
      <c r="EF52" s="128"/>
      <c r="EG52" s="128"/>
      <c r="EH52" s="128"/>
      <c r="EI52" s="128"/>
    </row>
    <row r="53" spans="1:139" x14ac:dyDescent="0.3">
      <c r="A53" s="216" t="s">
        <v>124</v>
      </c>
      <c r="B53" s="217"/>
      <c r="C53" s="217"/>
      <c r="D53" s="232" t="str">
        <f>IF(ISBLANK(VLOOKUP($C$4,'DC Full Dataset'!$A:$BE,57,0)),"N/A", VLOOKUP($C$4,'DC Full Dataset'!$A:$BE,57,0))</f>
        <v>Yes</v>
      </c>
      <c r="E53" s="232"/>
      <c r="F53" s="232"/>
      <c r="G53" s="257" t="s">
        <v>127</v>
      </c>
      <c r="H53" s="258"/>
      <c r="I53" s="258"/>
      <c r="J53" s="258"/>
      <c r="K53" s="259"/>
      <c r="L53" s="66" t="str">
        <f>IF(ISBLANK(VLOOKUP($C$4,'DC Full Dataset'!$A:$BH,60,0)),"N/A", VLOOKUP($C$4,'DC Full Dataset'!$A:$BH,60,0))</f>
        <v>No</v>
      </c>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c r="CU53" s="128"/>
      <c r="CV53" s="128"/>
      <c r="CW53" s="128"/>
      <c r="CX53" s="128"/>
      <c r="CY53" s="128"/>
      <c r="CZ53" s="128"/>
      <c r="DA53" s="128"/>
      <c r="DB53" s="128"/>
      <c r="DC53" s="128"/>
      <c r="DD53" s="128"/>
      <c r="DE53" s="128"/>
      <c r="DF53" s="128"/>
      <c r="DG53" s="128"/>
      <c r="DH53" s="128"/>
      <c r="DI53" s="128"/>
      <c r="DJ53" s="128"/>
      <c r="DK53" s="128"/>
      <c r="DL53" s="128"/>
      <c r="DM53" s="128"/>
      <c r="DN53" s="128"/>
      <c r="DO53" s="128"/>
      <c r="DP53" s="128"/>
      <c r="DQ53" s="128"/>
      <c r="DR53" s="128"/>
      <c r="DS53" s="128"/>
      <c r="DT53" s="128"/>
      <c r="DU53" s="128"/>
      <c r="DV53" s="128"/>
      <c r="DW53" s="128"/>
      <c r="DX53" s="128"/>
      <c r="DY53" s="128"/>
      <c r="DZ53" s="128"/>
      <c r="EA53" s="128"/>
      <c r="EB53" s="128"/>
      <c r="EC53" s="128"/>
      <c r="ED53" s="128"/>
      <c r="EE53" s="128"/>
      <c r="EF53" s="128"/>
      <c r="EG53" s="128"/>
      <c r="EH53" s="128"/>
      <c r="EI53" s="128"/>
    </row>
    <row r="54" spans="1:139" ht="22.9" customHeight="1" x14ac:dyDescent="0.3">
      <c r="A54" s="241" t="s">
        <v>125</v>
      </c>
      <c r="B54" s="242"/>
      <c r="C54" s="242"/>
      <c r="D54" s="232" t="str">
        <f>IF(ISBLANK(VLOOKUP($C$4,'DC Full Dataset'!$A:$BF,58,0)),"N/A", VLOOKUP($C$4,'DC Full Dataset'!$A:$BF,58,0))</f>
        <v>No</v>
      </c>
      <c r="E54" s="232"/>
      <c r="F54" s="232"/>
      <c r="G54" s="257" t="s">
        <v>128</v>
      </c>
      <c r="H54" s="258"/>
      <c r="I54" s="258"/>
      <c r="J54" s="258"/>
      <c r="K54" s="259"/>
      <c r="L54" s="62" t="str">
        <f>IF(ISBLANK(VLOOKUP($C$4,'DC Full Dataset'!$A:$BI,61,0)),"N/A", VLOOKUP($C$4,'DC Full Dataset'!$A:$BI,61,0))</f>
        <v>Less than half a day</v>
      </c>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c r="CU54" s="128"/>
      <c r="CV54" s="128"/>
      <c r="CW54" s="128"/>
      <c r="CX54" s="128"/>
      <c r="CY54" s="128"/>
      <c r="CZ54" s="128"/>
      <c r="DA54" s="128"/>
      <c r="DB54" s="128"/>
      <c r="DC54" s="128"/>
      <c r="DD54" s="128"/>
      <c r="DE54" s="128"/>
      <c r="DF54" s="128"/>
      <c r="DG54" s="128"/>
      <c r="DH54" s="128"/>
      <c r="DI54" s="128"/>
      <c r="DJ54" s="128"/>
      <c r="DK54" s="128"/>
      <c r="DL54" s="128"/>
      <c r="DM54" s="128"/>
      <c r="DN54" s="128"/>
      <c r="DO54" s="128"/>
      <c r="DP54" s="128"/>
      <c r="DQ54" s="128"/>
      <c r="DR54" s="128"/>
      <c r="DS54" s="128"/>
      <c r="DT54" s="128"/>
      <c r="DU54" s="128"/>
      <c r="DV54" s="128"/>
      <c r="DW54" s="128"/>
      <c r="DX54" s="128"/>
      <c r="DY54" s="128"/>
      <c r="DZ54" s="128"/>
      <c r="EA54" s="128"/>
      <c r="EB54" s="128"/>
      <c r="EC54" s="128"/>
      <c r="ED54" s="128"/>
      <c r="EE54" s="128"/>
      <c r="EF54" s="128"/>
      <c r="EG54" s="128"/>
      <c r="EH54" s="128"/>
      <c r="EI54" s="128"/>
    </row>
    <row r="55" spans="1:139" x14ac:dyDescent="0.3">
      <c r="A55" s="218" t="s">
        <v>129</v>
      </c>
      <c r="B55" s="219"/>
      <c r="C55" s="219"/>
      <c r="D55" s="219"/>
      <c r="E55" s="219"/>
      <c r="F55" s="219"/>
      <c r="G55" s="219"/>
      <c r="H55" s="219"/>
      <c r="I55" s="219"/>
      <c r="J55" s="219"/>
      <c r="K55" s="219"/>
      <c r="L55" s="220"/>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c r="CU55" s="128"/>
      <c r="CV55" s="128"/>
      <c r="CW55" s="128"/>
      <c r="CX55" s="128"/>
      <c r="CY55" s="128"/>
      <c r="CZ55" s="128"/>
      <c r="DA55" s="128"/>
      <c r="DB55" s="128"/>
      <c r="DC55" s="128"/>
      <c r="DD55" s="128"/>
      <c r="DE55" s="128"/>
      <c r="DF55" s="128"/>
      <c r="DG55" s="128"/>
      <c r="DH55" s="128"/>
      <c r="DI55" s="128"/>
      <c r="DJ55" s="128"/>
      <c r="DK55" s="128"/>
      <c r="DL55" s="128"/>
      <c r="DM55" s="128"/>
      <c r="DN55" s="128"/>
      <c r="DO55" s="128"/>
      <c r="DP55" s="128"/>
      <c r="DQ55" s="128"/>
      <c r="DR55" s="128"/>
      <c r="DS55" s="128"/>
      <c r="DT55" s="128"/>
      <c r="DU55" s="128"/>
      <c r="DV55" s="128"/>
      <c r="DW55" s="128"/>
      <c r="DX55" s="128"/>
      <c r="DY55" s="128"/>
      <c r="DZ55" s="128"/>
      <c r="EA55" s="128"/>
      <c r="EB55" s="128"/>
      <c r="EC55" s="128"/>
      <c r="ED55" s="128"/>
      <c r="EE55" s="128"/>
      <c r="EF55" s="128"/>
      <c r="EG55" s="128"/>
      <c r="EH55" s="128"/>
      <c r="EI55" s="128"/>
    </row>
    <row r="56" spans="1:139" ht="10.75" customHeight="1" x14ac:dyDescent="0.3">
      <c r="A56" s="216" t="s">
        <v>130</v>
      </c>
      <c r="B56" s="217"/>
      <c r="C56" s="217"/>
      <c r="D56" s="232" t="str">
        <f>IF(ISBLANK(VLOOKUP($C$4,'DC Full Dataset'!$A:$BJ,62,0)),"N/A", VLOOKUP($C$4,'DC Full Dataset'!$A:$BJ,62,0))</f>
        <v>A lot</v>
      </c>
      <c r="E56" s="232"/>
      <c r="F56" s="232"/>
      <c r="G56" s="201" t="s">
        <v>108</v>
      </c>
      <c r="H56" s="202"/>
      <c r="I56" s="202"/>
      <c r="J56" s="202"/>
      <c r="K56" s="203"/>
      <c r="L56" s="66" t="str">
        <f>IF(ISBLANK(VLOOKUP($C$4,'DC Full Dataset'!$A:$AZ,52,0)),"N/A", VLOOKUP($C$4,'DC Full Dataset'!$A:$AZ,52,0))</f>
        <v>No</v>
      </c>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c r="CU56" s="128"/>
      <c r="CV56" s="128"/>
      <c r="CW56" s="128"/>
      <c r="CX56" s="128"/>
      <c r="CY56" s="128"/>
      <c r="CZ56" s="128"/>
      <c r="DA56" s="128"/>
      <c r="DB56" s="128"/>
      <c r="DC56" s="128"/>
      <c r="DD56" s="128"/>
      <c r="DE56" s="128"/>
      <c r="DF56" s="128"/>
      <c r="DG56" s="128"/>
      <c r="DH56" s="128"/>
      <c r="DI56" s="128"/>
      <c r="DJ56" s="128"/>
      <c r="DK56" s="128"/>
      <c r="DL56" s="128"/>
      <c r="DM56" s="128"/>
      <c r="DN56" s="128"/>
      <c r="DO56" s="128"/>
      <c r="DP56" s="128"/>
      <c r="DQ56" s="128"/>
      <c r="DR56" s="128"/>
      <c r="DS56" s="128"/>
      <c r="DT56" s="128"/>
      <c r="DU56" s="128"/>
      <c r="DV56" s="128"/>
      <c r="DW56" s="128"/>
      <c r="DX56" s="128"/>
      <c r="DY56" s="128"/>
      <c r="DZ56" s="128"/>
      <c r="EA56" s="128"/>
      <c r="EB56" s="128"/>
      <c r="EC56" s="128"/>
      <c r="ED56" s="128"/>
      <c r="EE56" s="128"/>
      <c r="EF56" s="128"/>
      <c r="EG56" s="128"/>
      <c r="EH56" s="128"/>
      <c r="EI56" s="128"/>
    </row>
    <row r="57" spans="1:139" x14ac:dyDescent="0.3">
      <c r="A57" s="216" t="s">
        <v>140</v>
      </c>
      <c r="B57" s="217"/>
      <c r="C57" s="217"/>
      <c r="D57" s="232" t="str">
        <f>IF(ISBLANK(VLOOKUP($C$4,'DC Full Dataset'!$A:$BK,63,0)),"N/A", VLOOKUP($C$4,'DC Full Dataset'!$A:$BK,63,0))</f>
        <v>Often</v>
      </c>
      <c r="E57" s="232"/>
      <c r="F57" s="232"/>
      <c r="G57" s="243" t="s">
        <v>131</v>
      </c>
      <c r="H57" s="244"/>
      <c r="I57" s="244"/>
      <c r="J57" s="244"/>
      <c r="K57" s="245"/>
      <c r="L57" s="66" t="str">
        <f>IF(ISBLANK(VLOOKUP($C$4,'DC Full Dataset'!$A:$BL,64,0)),"N/A", VLOOKUP($C$4,'DC Full Dataset'!$A:$BL,64,0))</f>
        <v>Occasional</v>
      </c>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c r="CU57" s="128"/>
      <c r="CV57" s="128"/>
      <c r="CW57" s="128"/>
      <c r="CX57" s="128"/>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128"/>
      <c r="DU57" s="128"/>
      <c r="DV57" s="128"/>
      <c r="DW57" s="128"/>
      <c r="DX57" s="128"/>
      <c r="DY57" s="128"/>
      <c r="DZ57" s="128"/>
      <c r="EA57" s="128"/>
      <c r="EB57" s="128"/>
      <c r="EC57" s="128"/>
      <c r="ED57" s="128"/>
      <c r="EE57" s="128"/>
      <c r="EF57" s="128"/>
      <c r="EG57" s="128"/>
      <c r="EH57" s="128"/>
      <c r="EI57" s="128"/>
    </row>
    <row r="58" spans="1:139" x14ac:dyDescent="0.3">
      <c r="A58" s="218" t="s">
        <v>132</v>
      </c>
      <c r="B58" s="219"/>
      <c r="C58" s="219"/>
      <c r="D58" s="219"/>
      <c r="E58" s="219"/>
      <c r="F58" s="219"/>
      <c r="G58" s="219"/>
      <c r="H58" s="219"/>
      <c r="I58" s="219"/>
      <c r="J58" s="219"/>
      <c r="K58" s="219"/>
      <c r="L58" s="220"/>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28"/>
      <c r="DA58" s="128"/>
      <c r="DB58" s="128"/>
      <c r="DC58" s="128"/>
      <c r="DD58" s="128"/>
      <c r="DE58" s="128"/>
      <c r="DF58" s="128"/>
      <c r="DG58" s="128"/>
      <c r="DH58" s="128"/>
      <c r="DI58" s="128"/>
      <c r="DJ58" s="128"/>
      <c r="DK58" s="128"/>
      <c r="DL58" s="128"/>
      <c r="DM58" s="128"/>
      <c r="DN58" s="128"/>
      <c r="DO58" s="128"/>
      <c r="DP58" s="128"/>
      <c r="DQ58" s="128"/>
      <c r="DR58" s="128"/>
      <c r="DS58" s="128"/>
      <c r="DT58" s="128"/>
      <c r="DU58" s="128"/>
      <c r="DV58" s="128"/>
      <c r="DW58" s="128"/>
      <c r="DX58" s="128"/>
      <c r="DY58" s="128"/>
      <c r="DZ58" s="128"/>
      <c r="EA58" s="128"/>
      <c r="EB58" s="128"/>
      <c r="EC58" s="128"/>
      <c r="ED58" s="128"/>
      <c r="EE58" s="128"/>
      <c r="EF58" s="128"/>
      <c r="EG58" s="128"/>
      <c r="EH58" s="128"/>
      <c r="EI58" s="128"/>
    </row>
    <row r="59" spans="1:139" ht="16" customHeight="1" x14ac:dyDescent="0.3">
      <c r="A59" s="241" t="s">
        <v>133</v>
      </c>
      <c r="B59" s="242"/>
      <c r="C59" s="206"/>
      <c r="D59" s="232" t="str">
        <f>IF(ISBLANK(VLOOKUP($C$4,'DC Full Dataset'!$A:$BM,65,0)),"N/A", VLOOKUP($C$4,'DC Full Dataset'!$A:$BM,65,0))</f>
        <v>Yes</v>
      </c>
      <c r="E59" s="232"/>
      <c r="F59" s="232"/>
      <c r="G59" s="201" t="s">
        <v>136</v>
      </c>
      <c r="H59" s="202"/>
      <c r="I59" s="202"/>
      <c r="J59" s="202"/>
      <c r="K59" s="203"/>
      <c r="L59" s="67" t="str">
        <f>IF(ISBLANK(VLOOKUP($C$4,'DC Full Dataset'!$A:$BP,68,0)),"N/A", VLOOKUP($C$4,'DC Full Dataset'!$A:$BP,68,0))</f>
        <v>Yes</v>
      </c>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c r="CU59" s="128"/>
      <c r="CV59" s="128"/>
      <c r="CW59" s="128"/>
      <c r="CX59" s="128"/>
      <c r="CY59" s="128"/>
      <c r="CZ59" s="128"/>
      <c r="DA59" s="128"/>
      <c r="DB59" s="128"/>
      <c r="DC59" s="128"/>
      <c r="DD59" s="128"/>
      <c r="DE59" s="128"/>
      <c r="DF59" s="128"/>
      <c r="DG59" s="128"/>
      <c r="DH59" s="128"/>
      <c r="DI59" s="128"/>
      <c r="DJ59" s="128"/>
      <c r="DK59" s="128"/>
      <c r="DL59" s="128"/>
      <c r="DM59" s="128"/>
      <c r="DN59" s="128"/>
      <c r="DO59" s="128"/>
      <c r="DP59" s="128"/>
      <c r="DQ59" s="128"/>
      <c r="DR59" s="128"/>
      <c r="DS59" s="128"/>
      <c r="DT59" s="128"/>
      <c r="DU59" s="128"/>
      <c r="DV59" s="128"/>
      <c r="DW59" s="128"/>
      <c r="DX59" s="128"/>
      <c r="DY59" s="128"/>
      <c r="DZ59" s="128"/>
      <c r="EA59" s="128"/>
      <c r="EB59" s="128"/>
      <c r="EC59" s="128"/>
      <c r="ED59" s="128"/>
      <c r="EE59" s="128"/>
      <c r="EF59" s="128"/>
      <c r="EG59" s="128"/>
      <c r="EH59" s="128"/>
      <c r="EI59" s="128"/>
    </row>
    <row r="60" spans="1:139" ht="14.5" customHeight="1" x14ac:dyDescent="0.3">
      <c r="A60" s="253" t="s">
        <v>134</v>
      </c>
      <c r="B60" s="207"/>
      <c r="C60" s="207"/>
      <c r="D60" s="232" t="str">
        <f>IF(ISBLANK(VLOOKUP($C$4,'DC Full Dataset'!$A:$BN,66,0)),"N/A", VLOOKUP($C$4,'DC Full Dataset'!$A:$BN,66,0))</f>
        <v>No</v>
      </c>
      <c r="E60" s="232"/>
      <c r="F60" s="232"/>
      <c r="G60" s="204" t="s">
        <v>137</v>
      </c>
      <c r="H60" s="205"/>
      <c r="I60" s="205"/>
      <c r="J60" s="205"/>
      <c r="K60" s="205"/>
      <c r="L60" s="68" t="str">
        <f>IF(ISBLANK(VLOOKUP($C$4,'DC Full Dataset'!$A:$BQ,69,0)),"N/A", VLOOKUP($C$4,'DC Full Dataset'!$A:$BQ,69,0))</f>
        <v>No</v>
      </c>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c r="CU60" s="128"/>
      <c r="CV60" s="128"/>
      <c r="CW60" s="128"/>
      <c r="CX60" s="128"/>
      <c r="CY60" s="128"/>
      <c r="CZ60" s="128"/>
      <c r="DA60" s="128"/>
      <c r="DB60" s="128"/>
      <c r="DC60" s="128"/>
      <c r="DD60" s="128"/>
      <c r="DE60" s="128"/>
      <c r="DF60" s="128"/>
      <c r="DG60" s="128"/>
      <c r="DH60" s="128"/>
      <c r="DI60" s="128"/>
      <c r="DJ60" s="128"/>
      <c r="DK60" s="128"/>
      <c r="DL60" s="128"/>
      <c r="DM60" s="128"/>
      <c r="DN60" s="128"/>
      <c r="DO60" s="128"/>
      <c r="DP60" s="128"/>
      <c r="DQ60" s="128"/>
      <c r="DR60" s="128"/>
      <c r="DS60" s="128"/>
      <c r="DT60" s="128"/>
      <c r="DU60" s="128"/>
      <c r="DV60" s="128"/>
      <c r="DW60" s="128"/>
      <c r="DX60" s="128"/>
      <c r="DY60" s="128"/>
      <c r="DZ60" s="128"/>
      <c r="EA60" s="128"/>
      <c r="EB60" s="128"/>
      <c r="EC60" s="128"/>
      <c r="ED60" s="128"/>
      <c r="EE60" s="128"/>
      <c r="EF60" s="128"/>
      <c r="EG60" s="128"/>
      <c r="EH60" s="128"/>
      <c r="EI60" s="128"/>
    </row>
    <row r="61" spans="1:139" x14ac:dyDescent="0.3">
      <c r="A61" s="253" t="s">
        <v>135</v>
      </c>
      <c r="B61" s="207"/>
      <c r="C61" s="207"/>
      <c r="D61" s="232" t="str">
        <f>IF(ISBLANK(VLOOKUP($C$4,'DC Full Dataset'!$A:$BO,67,0)),"N/A", VLOOKUP($C$4,'DC Full Dataset'!$A:$BO,67,0))</f>
        <v>No</v>
      </c>
      <c r="E61" s="232"/>
      <c r="F61" s="232"/>
      <c r="G61" s="250"/>
      <c r="H61" s="251"/>
      <c r="I61" s="251"/>
      <c r="J61" s="251"/>
      <c r="K61" s="251"/>
      <c r="L61" s="252"/>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c r="CU61" s="128"/>
      <c r="CV61" s="128"/>
      <c r="CW61" s="128"/>
      <c r="CX61" s="128"/>
      <c r="CY61" s="128"/>
      <c r="CZ61" s="128"/>
      <c r="DA61" s="128"/>
      <c r="DB61" s="128"/>
      <c r="DC61" s="128"/>
      <c r="DD61" s="128"/>
      <c r="DE61" s="128"/>
      <c r="DF61" s="128"/>
      <c r="DG61" s="128"/>
      <c r="DH61" s="128"/>
      <c r="DI61" s="128"/>
      <c r="DJ61" s="128"/>
      <c r="DK61" s="128"/>
      <c r="DL61" s="128"/>
      <c r="DM61" s="128"/>
      <c r="DN61" s="128"/>
      <c r="DO61" s="128"/>
      <c r="DP61" s="128"/>
      <c r="DQ61" s="128"/>
      <c r="DR61" s="128"/>
      <c r="DS61" s="128"/>
      <c r="DT61" s="128"/>
      <c r="DU61" s="128"/>
      <c r="DV61" s="128"/>
      <c r="DW61" s="128"/>
      <c r="DX61" s="128"/>
      <c r="DY61" s="128"/>
      <c r="DZ61" s="128"/>
      <c r="EA61" s="128"/>
      <c r="EB61" s="128"/>
      <c r="EC61" s="128"/>
      <c r="ED61" s="128"/>
      <c r="EE61" s="128"/>
      <c r="EF61" s="128"/>
      <c r="EG61" s="128"/>
      <c r="EH61" s="128"/>
      <c r="EI61" s="128"/>
    </row>
    <row r="62" spans="1:139" ht="3.65" customHeight="1" x14ac:dyDescent="0.3">
      <c r="A62" s="235"/>
      <c r="B62" s="236"/>
      <c r="C62" s="236"/>
      <c r="D62" s="236"/>
      <c r="E62" s="236"/>
      <c r="F62" s="236"/>
      <c r="G62" s="236"/>
      <c r="H62" s="236"/>
      <c r="I62" s="236"/>
      <c r="J62" s="236"/>
      <c r="K62" s="236"/>
      <c r="L62" s="237"/>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c r="CU62" s="128"/>
      <c r="CV62" s="128"/>
      <c r="CW62" s="128"/>
      <c r="CX62" s="128"/>
      <c r="CY62" s="128"/>
      <c r="CZ62" s="128"/>
      <c r="DA62" s="128"/>
      <c r="DB62" s="128"/>
      <c r="DC62" s="128"/>
      <c r="DD62" s="128"/>
      <c r="DE62" s="128"/>
      <c r="DF62" s="128"/>
      <c r="DG62" s="128"/>
      <c r="DH62" s="128"/>
      <c r="DI62" s="128"/>
      <c r="DJ62" s="128"/>
      <c r="DK62" s="128"/>
      <c r="DL62" s="128"/>
      <c r="DM62" s="128"/>
      <c r="DN62" s="128"/>
      <c r="DO62" s="128"/>
      <c r="DP62" s="128"/>
      <c r="DQ62" s="128"/>
      <c r="DR62" s="128"/>
      <c r="DS62" s="128"/>
      <c r="DT62" s="128"/>
      <c r="DU62" s="128"/>
      <c r="DV62" s="128"/>
      <c r="DW62" s="128"/>
      <c r="DX62" s="128"/>
      <c r="DY62" s="128"/>
      <c r="DZ62" s="128"/>
      <c r="EA62" s="128"/>
      <c r="EB62" s="128"/>
      <c r="EC62" s="128"/>
      <c r="ED62" s="128"/>
      <c r="EE62" s="128"/>
      <c r="EF62" s="128"/>
      <c r="EG62" s="128"/>
      <c r="EH62" s="128"/>
      <c r="EI62" s="128"/>
    </row>
    <row r="63" spans="1:139" ht="10.75" customHeight="1" x14ac:dyDescent="0.3">
      <c r="A63" s="238" t="s">
        <v>111</v>
      </c>
      <c r="B63" s="239"/>
      <c r="C63" s="239"/>
      <c r="D63" s="239"/>
      <c r="E63" s="239"/>
      <c r="F63" s="239"/>
      <c r="G63" s="239"/>
      <c r="H63" s="239"/>
      <c r="I63" s="239"/>
      <c r="J63" s="239"/>
      <c r="K63" s="239"/>
      <c r="L63" s="240"/>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c r="CU63" s="128"/>
      <c r="CV63" s="128"/>
      <c r="CW63" s="128"/>
      <c r="CX63" s="128"/>
      <c r="CY63" s="128"/>
      <c r="CZ63" s="128"/>
      <c r="DA63" s="128"/>
      <c r="DB63" s="128"/>
      <c r="DC63" s="128"/>
      <c r="DD63" s="128"/>
      <c r="DE63" s="128"/>
      <c r="DF63" s="128"/>
      <c r="DG63" s="128"/>
      <c r="DH63" s="128"/>
      <c r="DI63" s="128"/>
      <c r="DJ63" s="128"/>
      <c r="DK63" s="128"/>
      <c r="DL63" s="128"/>
      <c r="DM63" s="128"/>
      <c r="DN63" s="128"/>
      <c r="DO63" s="128"/>
      <c r="DP63" s="128"/>
      <c r="DQ63" s="128"/>
      <c r="DR63" s="128"/>
      <c r="DS63" s="128"/>
      <c r="DT63" s="128"/>
      <c r="DU63" s="128"/>
      <c r="DV63" s="128"/>
      <c r="DW63" s="128"/>
      <c r="DX63" s="128"/>
      <c r="DY63" s="128"/>
      <c r="DZ63" s="128"/>
      <c r="EA63" s="128"/>
      <c r="EB63" s="128"/>
      <c r="EC63" s="128"/>
      <c r="ED63" s="128"/>
      <c r="EE63" s="128"/>
      <c r="EF63" s="128"/>
      <c r="EG63" s="128"/>
      <c r="EH63" s="128"/>
      <c r="EI63" s="128"/>
    </row>
    <row r="64" spans="1:139" ht="16" customHeight="1" x14ac:dyDescent="0.3">
      <c r="A64" s="233" t="s">
        <v>109</v>
      </c>
      <c r="B64" s="234"/>
      <c r="C64" s="209" t="str">
        <f>IF(ISBLANK(VLOOKUP($C$4,'DC Full Dataset'!$A:$BR,70,0)),"N/A", VLOOKUP($C$4,'DC Full Dataset'!$A:$BR,70,0))</f>
        <v>DCIM Detention centre manager</v>
      </c>
      <c r="D64" s="210" t="str">
        <f>IF(ISBLANK(VLOOKUP($C$4,'DC Full Dataset'!$A:$BQ,69,0)),"N/A", VLOOKUP($C$4,'DC Full Dataset'!$A:$BQ,69,0))</f>
        <v>No</v>
      </c>
      <c r="E64" s="210" t="str">
        <f>IF(ISBLANK(VLOOKUP($C$4,'DC Full Dataset'!$A:$BQ,69,0)),"N/A", VLOOKUP($C$4,'DC Full Dataset'!$A:$BQ,69,0))</f>
        <v>No</v>
      </c>
      <c r="F64" s="234" t="s">
        <v>112</v>
      </c>
      <c r="G64" s="234"/>
      <c r="H64" s="234"/>
      <c r="I64" s="209" t="str">
        <f>IF(ISBLANK(VLOOKUP($C$4,'DC Full Dataset'!$A:$BT,72,0)),"N/A", VLOOKUP($C$4,'DC Full Dataset'!$A:$BT,72,0))</f>
        <v>N/A</v>
      </c>
      <c r="J64" s="210" t="str">
        <f>IF(ISBLANK(VLOOKUP($C$4,'DC Full Dataset'!$A:$BQ,69,0)),"N/A", VLOOKUP($C$4,'DC Full Dataset'!$A:$BQ,69,0))</f>
        <v>No</v>
      </c>
      <c r="K64" s="210"/>
      <c r="L64" s="211" t="str">
        <f>IF(ISBLANK(VLOOKUP($C$4,'DC Full Dataset'!$A:$BQ,69,0)),"N/A", VLOOKUP($C$4,'DC Full Dataset'!$A:$BQ,69,0))</f>
        <v>No</v>
      </c>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c r="CU64" s="128"/>
      <c r="CV64" s="128"/>
      <c r="CW64" s="128"/>
      <c r="CX64" s="128"/>
      <c r="CY64" s="128"/>
      <c r="CZ64" s="128"/>
      <c r="DA64" s="128"/>
      <c r="DB64" s="128"/>
      <c r="DC64" s="128"/>
      <c r="DD64" s="128"/>
      <c r="DE64" s="128"/>
      <c r="DF64" s="128"/>
      <c r="DG64" s="128"/>
      <c r="DH64" s="128"/>
      <c r="DI64" s="128"/>
      <c r="DJ64" s="128"/>
      <c r="DK64" s="128"/>
      <c r="DL64" s="128"/>
      <c r="DM64" s="128"/>
      <c r="DN64" s="128"/>
      <c r="DO64" s="128"/>
      <c r="DP64" s="128"/>
      <c r="DQ64" s="128"/>
      <c r="DR64" s="128"/>
      <c r="DS64" s="128"/>
      <c r="DT64" s="128"/>
      <c r="DU64" s="128"/>
      <c r="DV64" s="128"/>
      <c r="DW64" s="128"/>
      <c r="DX64" s="128"/>
      <c r="DY64" s="128"/>
      <c r="DZ64" s="128"/>
      <c r="EA64" s="128"/>
      <c r="EB64" s="128"/>
      <c r="EC64" s="128"/>
      <c r="ED64" s="128"/>
      <c r="EE64" s="128"/>
      <c r="EF64" s="128"/>
      <c r="EG64" s="128"/>
      <c r="EH64" s="128"/>
      <c r="EI64" s="128"/>
    </row>
    <row r="65" spans="1:139" ht="19" customHeight="1" x14ac:dyDescent="0.3">
      <c r="A65" s="233" t="s">
        <v>110</v>
      </c>
      <c r="B65" s="234"/>
      <c r="C65" s="209" t="str">
        <f>IF(ISBLANK(VLOOKUP($C$4,'DC Full Dataset'!$A:$BV,71,0)),"N/A", VLOOKUP($C$4,'DC Full Dataset'!$A:$BV,71,0))</f>
        <v>N/A</v>
      </c>
      <c r="D65" s="210" t="str">
        <f>IF(ISBLANK(VLOOKUP($C$4,'DC Full Dataset'!$A:$BQ,69,0)),"N/A", VLOOKUP($C$4,'DC Full Dataset'!$A:$BQ,69,0))</f>
        <v>No</v>
      </c>
      <c r="E65" s="210" t="str">
        <f>IF(ISBLANK(VLOOKUP($C$4,'DC Full Dataset'!$A:$BQ,69,0)),"N/A", VLOOKUP($C$4,'DC Full Dataset'!$A:$BQ,69,0))</f>
        <v>No</v>
      </c>
      <c r="F65" s="234" t="s">
        <v>113</v>
      </c>
      <c r="G65" s="234"/>
      <c r="H65" s="234"/>
      <c r="I65" s="209" t="str">
        <f>IF(ISBLANK(VLOOKUP($C$4,'DC Full Dataset'!$A:$BU,73,0)),"N/A", VLOOKUP($C$4,'DC Full Dataset'!$A:$BU,73,0))</f>
        <v>N/A</v>
      </c>
      <c r="J65" s="210" t="str">
        <f>IF(ISBLANK(VLOOKUP($C$4,'DC Full Dataset'!$A:$BQ,69,0)),"N/A", VLOOKUP($C$4,'DC Full Dataset'!$A:$BQ,69,0))</f>
        <v>No</v>
      </c>
      <c r="K65" s="210"/>
      <c r="L65" s="211" t="str">
        <f>IF(ISBLANK(VLOOKUP($C$4,'DC Full Dataset'!$A:$BQ,69,0)),"N/A", VLOOKUP($C$4,'DC Full Dataset'!$A:$BQ,69,0))</f>
        <v>No</v>
      </c>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c r="CU65" s="128"/>
      <c r="CV65" s="128"/>
      <c r="CW65" s="128"/>
      <c r="CX65" s="128"/>
      <c r="CY65" s="128"/>
      <c r="CZ65" s="128"/>
      <c r="DA65" s="128"/>
      <c r="DB65" s="128"/>
      <c r="DC65" s="128"/>
      <c r="DD65" s="128"/>
      <c r="DE65" s="128"/>
      <c r="DF65" s="128"/>
      <c r="DG65" s="128"/>
      <c r="DH65" s="128"/>
      <c r="DI65" s="128"/>
      <c r="DJ65" s="128"/>
      <c r="DK65" s="128"/>
      <c r="DL65" s="128"/>
      <c r="DM65" s="128"/>
      <c r="DN65" s="128"/>
      <c r="DO65" s="128"/>
      <c r="DP65" s="128"/>
      <c r="DQ65" s="128"/>
      <c r="DR65" s="128"/>
      <c r="DS65" s="128"/>
      <c r="DT65" s="128"/>
      <c r="DU65" s="128"/>
      <c r="DV65" s="128"/>
      <c r="DW65" s="128"/>
      <c r="DX65" s="128"/>
      <c r="DY65" s="128"/>
      <c r="DZ65" s="128"/>
      <c r="EA65" s="128"/>
      <c r="EB65" s="128"/>
      <c r="EC65" s="128"/>
      <c r="ED65" s="128"/>
      <c r="EE65" s="128"/>
      <c r="EF65" s="128"/>
      <c r="EG65" s="128"/>
      <c r="EH65" s="128"/>
      <c r="EI65" s="128"/>
    </row>
    <row r="66" spans="1:139" ht="8.15" customHeight="1" x14ac:dyDescent="0.3">
      <c r="A66" s="229"/>
      <c r="B66" s="230"/>
      <c r="C66" s="230"/>
      <c r="D66" s="230"/>
      <c r="E66" s="230"/>
      <c r="F66" s="230"/>
      <c r="G66" s="230"/>
      <c r="H66" s="230"/>
      <c r="I66" s="230"/>
      <c r="J66" s="230"/>
      <c r="K66" s="230"/>
      <c r="L66" s="231"/>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c r="CU66" s="128"/>
      <c r="CV66" s="128"/>
      <c r="CW66" s="128"/>
      <c r="CX66" s="128"/>
      <c r="CY66" s="128"/>
      <c r="CZ66" s="128"/>
      <c r="DA66" s="128"/>
      <c r="DB66" s="128"/>
      <c r="DC66" s="128"/>
      <c r="DD66" s="128"/>
      <c r="DE66" s="128"/>
      <c r="DF66" s="128"/>
      <c r="DG66" s="128"/>
      <c r="DH66" s="128"/>
      <c r="DI66" s="128"/>
      <c r="DJ66" s="128"/>
      <c r="DK66" s="128"/>
      <c r="DL66" s="128"/>
      <c r="DM66" s="128"/>
      <c r="DN66" s="128"/>
      <c r="DO66" s="128"/>
      <c r="DP66" s="128"/>
      <c r="DQ66" s="128"/>
      <c r="DR66" s="128"/>
      <c r="DS66" s="128"/>
      <c r="DT66" s="128"/>
      <c r="DU66" s="128"/>
      <c r="DV66" s="128"/>
      <c r="DW66" s="128"/>
      <c r="DX66" s="128"/>
      <c r="DY66" s="128"/>
      <c r="DZ66" s="128"/>
      <c r="EA66" s="128"/>
      <c r="EB66" s="128"/>
      <c r="EC66" s="128"/>
      <c r="ED66" s="128"/>
      <c r="EE66" s="128"/>
      <c r="EF66" s="128"/>
      <c r="EG66" s="128"/>
      <c r="EH66" s="128"/>
      <c r="EI66" s="128"/>
    </row>
    <row r="67" spans="1:139" ht="16.899999999999999" customHeight="1" x14ac:dyDescent="0.3">
      <c r="A67" s="221" t="s">
        <v>351</v>
      </c>
      <c r="B67" s="222"/>
      <c r="C67" s="222"/>
      <c r="D67" s="222"/>
      <c r="E67" s="222"/>
      <c r="F67" s="222"/>
      <c r="G67" s="222"/>
      <c r="H67" s="222"/>
      <c r="I67" s="222"/>
      <c r="J67" s="222"/>
      <c r="K67" s="223"/>
      <c r="L67" s="224"/>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c r="CU67" s="128"/>
      <c r="CV67" s="128"/>
      <c r="CW67" s="128"/>
      <c r="CX67" s="128"/>
      <c r="CY67" s="128"/>
      <c r="CZ67" s="128"/>
      <c r="DA67" s="128"/>
      <c r="DB67" s="128"/>
      <c r="DC67" s="128"/>
      <c r="DD67" s="128"/>
      <c r="DE67" s="128"/>
      <c r="DF67" s="128"/>
      <c r="DG67" s="128"/>
      <c r="DH67" s="128"/>
      <c r="DI67" s="128"/>
      <c r="DJ67" s="128"/>
      <c r="DK67" s="128"/>
      <c r="DL67" s="128"/>
      <c r="DM67" s="128"/>
      <c r="DN67" s="128"/>
      <c r="DO67" s="128"/>
      <c r="DP67" s="128"/>
      <c r="DQ67" s="128"/>
      <c r="DR67" s="128"/>
      <c r="DS67" s="128"/>
      <c r="DT67" s="128"/>
      <c r="DU67" s="128"/>
      <c r="DV67" s="128"/>
      <c r="DW67" s="128"/>
      <c r="DX67" s="128"/>
      <c r="DY67" s="128"/>
      <c r="DZ67" s="128"/>
      <c r="EA67" s="128"/>
      <c r="EB67" s="128"/>
      <c r="EC67" s="128"/>
      <c r="ED67" s="128"/>
      <c r="EE67" s="128"/>
      <c r="EF67" s="128"/>
      <c r="EG67" s="128"/>
      <c r="EH67" s="128"/>
      <c r="EI67" s="128"/>
    </row>
    <row r="68" spans="1:139" ht="22.15" customHeight="1" x14ac:dyDescent="0.3">
      <c r="A68" s="212"/>
      <c r="B68" s="213"/>
      <c r="C68" s="213"/>
      <c r="D68" s="213"/>
      <c r="E68" s="213"/>
      <c r="F68" s="213"/>
      <c r="G68" s="213"/>
      <c r="H68" s="213"/>
      <c r="I68" s="213"/>
      <c r="J68" s="213"/>
      <c r="K68" s="214"/>
      <c r="L68" s="215"/>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c r="CU68" s="128"/>
      <c r="CV68" s="128"/>
      <c r="CW68" s="128"/>
      <c r="CX68" s="128"/>
      <c r="CY68" s="128"/>
      <c r="CZ68" s="128"/>
      <c r="DA68" s="128"/>
      <c r="DB68" s="128"/>
      <c r="DC68" s="128"/>
      <c r="DD68" s="128"/>
      <c r="DE68" s="128"/>
      <c r="DF68" s="128"/>
      <c r="DG68" s="128"/>
      <c r="DH68" s="128"/>
      <c r="DI68" s="128"/>
      <c r="DJ68" s="128"/>
      <c r="DK68" s="128"/>
      <c r="DL68" s="128"/>
      <c r="DM68" s="128"/>
      <c r="DN68" s="128"/>
      <c r="DO68" s="128"/>
      <c r="DP68" s="128"/>
      <c r="DQ68" s="128"/>
      <c r="DR68" s="128"/>
      <c r="DS68" s="128"/>
      <c r="DT68" s="128"/>
      <c r="DU68" s="128"/>
      <c r="DV68" s="128"/>
      <c r="DW68" s="128"/>
      <c r="DX68" s="128"/>
      <c r="DY68" s="128"/>
      <c r="DZ68" s="128"/>
      <c r="EA68" s="128"/>
      <c r="EB68" s="128"/>
      <c r="EC68" s="128"/>
      <c r="ED68" s="128"/>
      <c r="EE68" s="128"/>
      <c r="EF68" s="128"/>
      <c r="EG68" s="128"/>
      <c r="EH68" s="128"/>
      <c r="EI68" s="128"/>
    </row>
    <row r="69" spans="1:139" ht="17.649999999999999" customHeight="1" thickBot="1" x14ac:dyDescent="0.35">
      <c r="A69" s="225" t="s">
        <v>528</v>
      </c>
      <c r="B69" s="226"/>
      <c r="C69" s="226"/>
      <c r="D69" s="226"/>
      <c r="E69" s="226"/>
      <c r="F69" s="226"/>
      <c r="G69" s="226"/>
      <c r="H69" s="226"/>
      <c r="I69" s="226"/>
      <c r="J69" s="226"/>
      <c r="K69" s="227"/>
      <c r="L69" s="2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c r="CU69" s="128"/>
      <c r="CV69" s="128"/>
      <c r="CW69" s="128"/>
      <c r="CX69" s="128"/>
      <c r="CY69" s="128"/>
      <c r="CZ69" s="128"/>
      <c r="DA69" s="128"/>
      <c r="DB69" s="128"/>
      <c r="DC69" s="128"/>
      <c r="DD69" s="128"/>
      <c r="DE69" s="128"/>
      <c r="DF69" s="128"/>
      <c r="DG69" s="128"/>
      <c r="DH69" s="128"/>
      <c r="DI69" s="128"/>
      <c r="DJ69" s="128"/>
      <c r="DK69" s="128"/>
      <c r="DL69" s="128"/>
      <c r="DM69" s="128"/>
      <c r="DN69" s="128"/>
      <c r="DO69" s="128"/>
      <c r="DP69" s="128"/>
      <c r="DQ69" s="128"/>
      <c r="DR69" s="128"/>
      <c r="DS69" s="128"/>
      <c r="DT69" s="128"/>
      <c r="DU69" s="128"/>
      <c r="DV69" s="128"/>
      <c r="DW69" s="128"/>
      <c r="DX69" s="128"/>
      <c r="DY69" s="128"/>
      <c r="DZ69" s="128"/>
      <c r="EA69" s="128"/>
      <c r="EB69" s="128"/>
      <c r="EC69" s="128"/>
      <c r="ED69" s="128"/>
      <c r="EE69" s="128"/>
      <c r="EF69" s="128"/>
      <c r="EG69" s="128"/>
      <c r="EH69" s="128"/>
      <c r="EI69" s="128"/>
    </row>
    <row r="70" spans="1:139" ht="10.75" customHeight="1" x14ac:dyDescent="0.3">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c r="CU70" s="128"/>
      <c r="CV70" s="128"/>
      <c r="CW70" s="128"/>
      <c r="CX70" s="128"/>
      <c r="CY70" s="128"/>
      <c r="CZ70" s="128"/>
      <c r="DA70" s="128"/>
      <c r="DB70" s="128"/>
      <c r="DC70" s="128"/>
      <c r="DD70" s="128"/>
      <c r="DE70" s="128"/>
      <c r="DF70" s="128"/>
      <c r="DG70" s="128"/>
      <c r="DH70" s="128"/>
      <c r="DI70" s="128"/>
      <c r="DJ70" s="128"/>
      <c r="DK70" s="128"/>
      <c r="DL70" s="128"/>
      <c r="DM70" s="128"/>
      <c r="DN70" s="128"/>
      <c r="DO70" s="128"/>
      <c r="DP70" s="128"/>
      <c r="DQ70" s="128"/>
      <c r="DR70" s="128"/>
      <c r="DS70" s="128"/>
      <c r="DT70" s="128"/>
      <c r="DU70" s="128"/>
      <c r="DV70" s="128"/>
      <c r="DW70" s="128"/>
      <c r="DX70" s="128"/>
      <c r="DY70" s="128"/>
      <c r="DZ70" s="128"/>
      <c r="EA70" s="128"/>
      <c r="EB70" s="128"/>
      <c r="EC70" s="128"/>
      <c r="ED70" s="128"/>
      <c r="EE70" s="128"/>
      <c r="EF70" s="128"/>
      <c r="EG70" s="128"/>
      <c r="EH70" s="128"/>
      <c r="EI70" s="128"/>
    </row>
    <row r="71" spans="1:139" ht="10.75" customHeight="1" x14ac:dyDescent="0.3">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row>
    <row r="72" spans="1:139" ht="10.75" customHeight="1" x14ac:dyDescent="0.3">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row>
    <row r="73" spans="1:139" ht="10.75" customHeight="1" x14ac:dyDescent="0.3">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row>
    <row r="74" spans="1:139" ht="10.75" customHeight="1" x14ac:dyDescent="0.3">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128"/>
      <c r="DT74" s="128"/>
      <c r="DU74" s="128"/>
      <c r="DV74" s="128"/>
      <c r="DW74" s="128"/>
      <c r="DX74" s="128"/>
      <c r="DY74" s="128"/>
      <c r="DZ74" s="128"/>
      <c r="EA74" s="128"/>
      <c r="EB74" s="128"/>
      <c r="EC74" s="128"/>
      <c r="ED74" s="128"/>
      <c r="EE74" s="128"/>
      <c r="EF74" s="128"/>
      <c r="EG74" s="128"/>
      <c r="EH74" s="128"/>
      <c r="EI74" s="128"/>
    </row>
    <row r="75" spans="1:139" ht="10.75" customHeight="1" x14ac:dyDescent="0.3">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c r="DS75" s="128"/>
      <c r="DT75" s="128"/>
      <c r="DU75" s="128"/>
      <c r="DV75" s="128"/>
      <c r="DW75" s="128"/>
      <c r="DX75" s="128"/>
      <c r="DY75" s="128"/>
      <c r="DZ75" s="128"/>
      <c r="EA75" s="128"/>
      <c r="EB75" s="128"/>
      <c r="EC75" s="128"/>
      <c r="ED75" s="128"/>
      <c r="EE75" s="128"/>
      <c r="EF75" s="128"/>
      <c r="EG75" s="128"/>
      <c r="EH75" s="128"/>
      <c r="EI75" s="128"/>
    </row>
    <row r="76" spans="1:139" ht="10.75" customHeight="1" x14ac:dyDescent="0.3">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c r="DS76" s="128"/>
      <c r="DT76" s="128"/>
      <c r="DU76" s="128"/>
      <c r="DV76" s="128"/>
      <c r="DW76" s="128"/>
      <c r="DX76" s="128"/>
      <c r="DY76" s="128"/>
      <c r="DZ76" s="128"/>
      <c r="EA76" s="128"/>
      <c r="EB76" s="128"/>
      <c r="EC76" s="128"/>
      <c r="ED76" s="128"/>
      <c r="EE76" s="128"/>
      <c r="EF76" s="128"/>
      <c r="EG76" s="128"/>
      <c r="EH76" s="128"/>
      <c r="EI76" s="128"/>
    </row>
    <row r="77" spans="1:139" ht="10.75" customHeight="1" x14ac:dyDescent="0.3">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c r="CU77" s="128"/>
      <c r="CV77" s="128"/>
      <c r="CW77" s="128"/>
      <c r="CX77" s="128"/>
      <c r="CY77" s="128"/>
      <c r="CZ77" s="128"/>
      <c r="DA77" s="128"/>
      <c r="DB77" s="128"/>
      <c r="DC77" s="128"/>
      <c r="DD77" s="128"/>
      <c r="DE77" s="128"/>
      <c r="DF77" s="128"/>
      <c r="DG77" s="128"/>
      <c r="DH77" s="128"/>
      <c r="DI77" s="128"/>
      <c r="DJ77" s="128"/>
      <c r="DK77" s="128"/>
      <c r="DL77" s="128"/>
      <c r="DM77" s="128"/>
      <c r="DN77" s="128"/>
      <c r="DO77" s="128"/>
      <c r="DP77" s="128"/>
      <c r="DQ77" s="128"/>
      <c r="DR77" s="128"/>
      <c r="DS77" s="128"/>
      <c r="DT77" s="128"/>
      <c r="DU77" s="128"/>
      <c r="DV77" s="128"/>
      <c r="DW77" s="128"/>
      <c r="DX77" s="128"/>
      <c r="DY77" s="128"/>
      <c r="DZ77" s="128"/>
      <c r="EA77" s="128"/>
      <c r="EB77" s="128"/>
      <c r="EC77" s="128"/>
      <c r="ED77" s="128"/>
      <c r="EE77" s="128"/>
      <c r="EF77" s="128"/>
      <c r="EG77" s="128"/>
      <c r="EH77" s="128"/>
      <c r="EI77" s="128"/>
    </row>
    <row r="78" spans="1:139" ht="10.75" customHeight="1" x14ac:dyDescent="0.3">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c r="CU78" s="128"/>
      <c r="CV78" s="128"/>
      <c r="CW78" s="128"/>
      <c r="CX78" s="128"/>
      <c r="CY78" s="128"/>
      <c r="CZ78" s="128"/>
      <c r="DA78" s="128"/>
      <c r="DB78" s="128"/>
      <c r="DC78" s="128"/>
      <c r="DD78" s="128"/>
      <c r="DE78" s="128"/>
      <c r="DF78" s="128"/>
      <c r="DG78" s="128"/>
      <c r="DH78" s="128"/>
      <c r="DI78" s="128"/>
      <c r="DJ78" s="128"/>
      <c r="DK78" s="128"/>
      <c r="DL78" s="128"/>
      <c r="DM78" s="128"/>
      <c r="DN78" s="128"/>
      <c r="DO78" s="128"/>
      <c r="DP78" s="128"/>
      <c r="DQ78" s="128"/>
      <c r="DR78" s="128"/>
      <c r="DS78" s="128"/>
      <c r="DT78" s="128"/>
      <c r="DU78" s="128"/>
      <c r="DV78" s="128"/>
      <c r="DW78" s="128"/>
      <c r="DX78" s="128"/>
      <c r="DY78" s="128"/>
      <c r="DZ78" s="128"/>
      <c r="EA78" s="128"/>
      <c r="EB78" s="128"/>
      <c r="EC78" s="128"/>
      <c r="ED78" s="128"/>
      <c r="EE78" s="128"/>
      <c r="EF78" s="128"/>
      <c r="EG78" s="128"/>
      <c r="EH78" s="128"/>
      <c r="EI78" s="128"/>
    </row>
    <row r="79" spans="1:139" x14ac:dyDescent="0.3">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c r="DS79" s="128"/>
      <c r="DT79" s="128"/>
      <c r="DU79" s="128"/>
      <c r="DV79" s="128"/>
      <c r="DW79" s="128"/>
      <c r="DX79" s="128"/>
      <c r="DY79" s="128"/>
      <c r="DZ79" s="128"/>
      <c r="EA79" s="128"/>
      <c r="EB79" s="128"/>
      <c r="EC79" s="128"/>
      <c r="ED79" s="128"/>
      <c r="EE79" s="128"/>
      <c r="EF79" s="128"/>
      <c r="EG79" s="128"/>
      <c r="EH79" s="128"/>
      <c r="EI79" s="128"/>
    </row>
    <row r="80" spans="1:139" x14ac:dyDescent="0.3">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row>
    <row r="81" spans="1:139" x14ac:dyDescent="0.3">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row>
    <row r="82" spans="1:139" x14ac:dyDescent="0.3">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row>
    <row r="83" spans="1:139" x14ac:dyDescent="0.3">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row>
    <row r="84" spans="1:139" x14ac:dyDescent="0.3">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row>
    <row r="85" spans="1:139" x14ac:dyDescent="0.3">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row>
    <row r="86" spans="1:139" x14ac:dyDescent="0.3">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row>
    <row r="87" spans="1:139" x14ac:dyDescent="0.3">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row>
    <row r="88" spans="1:139" x14ac:dyDescent="0.3">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row>
    <row r="89" spans="1:139" x14ac:dyDescent="0.3">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row>
    <row r="90" spans="1:139" x14ac:dyDescent="0.3">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row>
    <row r="91" spans="1:139" x14ac:dyDescent="0.3">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row>
    <row r="92" spans="1:139" x14ac:dyDescent="0.3">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row>
    <row r="93" spans="1:139" x14ac:dyDescent="0.3">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row>
    <row r="94" spans="1:139" x14ac:dyDescent="0.3">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row>
    <row r="95" spans="1:139" x14ac:dyDescent="0.3">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row>
    <row r="96" spans="1:139" x14ac:dyDescent="0.3">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row>
    <row r="97" spans="1:139" x14ac:dyDescent="0.3">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row>
    <row r="98" spans="1:139" x14ac:dyDescent="0.3">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row>
    <row r="99" spans="1:139" x14ac:dyDescent="0.3">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row>
    <row r="100" spans="1:139" x14ac:dyDescent="0.3">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row>
    <row r="101" spans="1:139" x14ac:dyDescent="0.3">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row>
    <row r="102" spans="1:139" x14ac:dyDescent="0.3">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row>
    <row r="103" spans="1:139" x14ac:dyDescent="0.3">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row>
    <row r="104" spans="1:139" x14ac:dyDescent="0.3">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row>
    <row r="105" spans="1:139" x14ac:dyDescent="0.3">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row>
    <row r="106" spans="1:139" x14ac:dyDescent="0.3">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row>
    <row r="107" spans="1:139" x14ac:dyDescent="0.3">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row>
    <row r="108" spans="1:139" x14ac:dyDescent="0.3">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row>
    <row r="109" spans="1:139" x14ac:dyDescent="0.3">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row>
    <row r="110" spans="1:139" x14ac:dyDescent="0.3">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row>
    <row r="111" spans="1:139" x14ac:dyDescent="0.3">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row>
    <row r="112" spans="1:139" x14ac:dyDescent="0.3">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row>
    <row r="113" spans="1:139" x14ac:dyDescent="0.3">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row>
    <row r="114" spans="1:139" x14ac:dyDescent="0.3">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row>
    <row r="115" spans="1:139" x14ac:dyDescent="0.3">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row>
    <row r="116" spans="1:139" x14ac:dyDescent="0.3">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c r="CU116" s="128"/>
      <c r="CV116" s="128"/>
      <c r="CW116" s="128"/>
      <c r="CX116" s="128"/>
      <c r="CY116" s="128"/>
      <c r="CZ116" s="128"/>
      <c r="DA116" s="128"/>
      <c r="DB116" s="128"/>
      <c r="DC116" s="128"/>
      <c r="DD116" s="128"/>
      <c r="DE116" s="128"/>
      <c r="DF116" s="128"/>
      <c r="DG116" s="128"/>
      <c r="DH116" s="128"/>
      <c r="DI116" s="128"/>
      <c r="DJ116" s="128"/>
      <c r="DK116" s="128"/>
      <c r="DL116" s="128"/>
      <c r="DM116" s="128"/>
      <c r="DN116" s="128"/>
      <c r="DO116" s="128"/>
      <c r="DP116" s="128"/>
      <c r="DQ116" s="128"/>
      <c r="DR116" s="128"/>
      <c r="DS116" s="128"/>
      <c r="DT116" s="128"/>
      <c r="DU116" s="128"/>
      <c r="DV116" s="128"/>
      <c r="DW116" s="128"/>
      <c r="DX116" s="128"/>
      <c r="DY116" s="128"/>
      <c r="DZ116" s="128"/>
      <c r="EA116" s="128"/>
      <c r="EB116" s="128"/>
      <c r="EC116" s="128"/>
      <c r="ED116" s="128"/>
      <c r="EE116" s="128"/>
      <c r="EF116" s="128"/>
      <c r="EG116" s="128"/>
      <c r="EH116" s="128"/>
      <c r="EI116" s="128"/>
    </row>
    <row r="117" spans="1:139" x14ac:dyDescent="0.3">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row>
    <row r="118" spans="1:139" x14ac:dyDescent="0.3">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c r="CU118" s="128"/>
      <c r="CV118" s="128"/>
      <c r="CW118" s="128"/>
      <c r="CX118" s="128"/>
      <c r="CY118" s="128"/>
      <c r="CZ118" s="128"/>
      <c r="DA118" s="128"/>
      <c r="DB118" s="128"/>
      <c r="DC118" s="128"/>
      <c r="DD118" s="128"/>
      <c r="DE118" s="128"/>
      <c r="DF118" s="128"/>
      <c r="DG118" s="128"/>
      <c r="DH118" s="128"/>
      <c r="DI118" s="128"/>
      <c r="DJ118" s="128"/>
      <c r="DK118" s="128"/>
      <c r="DL118" s="128"/>
      <c r="DM118" s="128"/>
      <c r="DN118" s="128"/>
      <c r="DO118" s="128"/>
      <c r="DP118" s="128"/>
      <c r="DQ118" s="128"/>
      <c r="DR118" s="128"/>
      <c r="DS118" s="128"/>
      <c r="DT118" s="128"/>
      <c r="DU118" s="128"/>
      <c r="DV118" s="128"/>
      <c r="DW118" s="128"/>
      <c r="DX118" s="128"/>
      <c r="DY118" s="128"/>
      <c r="DZ118" s="128"/>
      <c r="EA118" s="128"/>
      <c r="EB118" s="128"/>
      <c r="EC118" s="128"/>
      <c r="ED118" s="128"/>
      <c r="EE118" s="128"/>
      <c r="EF118" s="128"/>
      <c r="EG118" s="128"/>
      <c r="EH118" s="128"/>
      <c r="EI118" s="128"/>
    </row>
    <row r="119" spans="1:139" x14ac:dyDescent="0.3">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c r="CU119" s="128"/>
      <c r="CV119" s="128"/>
      <c r="CW119" s="128"/>
      <c r="CX119" s="128"/>
      <c r="CY119" s="128"/>
      <c r="CZ119" s="128"/>
      <c r="DA119" s="128"/>
      <c r="DB119" s="128"/>
      <c r="DC119" s="128"/>
      <c r="DD119" s="128"/>
      <c r="DE119" s="128"/>
      <c r="DF119" s="128"/>
      <c r="DG119" s="128"/>
      <c r="DH119" s="128"/>
      <c r="DI119" s="128"/>
      <c r="DJ119" s="128"/>
      <c r="DK119" s="128"/>
      <c r="DL119" s="128"/>
      <c r="DM119" s="128"/>
      <c r="DN119" s="128"/>
      <c r="DO119" s="128"/>
      <c r="DP119" s="128"/>
      <c r="DQ119" s="128"/>
      <c r="DR119" s="128"/>
      <c r="DS119" s="128"/>
      <c r="DT119" s="128"/>
      <c r="DU119" s="128"/>
      <c r="DV119" s="128"/>
      <c r="DW119" s="128"/>
      <c r="DX119" s="128"/>
      <c r="DY119" s="128"/>
      <c r="DZ119" s="128"/>
      <c r="EA119" s="128"/>
      <c r="EB119" s="128"/>
      <c r="EC119" s="128"/>
      <c r="ED119" s="128"/>
      <c r="EE119" s="128"/>
      <c r="EF119" s="128"/>
      <c r="EG119" s="128"/>
      <c r="EH119" s="128"/>
      <c r="EI119" s="128"/>
    </row>
    <row r="120" spans="1:139" x14ac:dyDescent="0.3">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c r="EF120" s="128"/>
      <c r="EG120" s="128"/>
      <c r="EH120" s="128"/>
      <c r="EI120" s="128"/>
    </row>
    <row r="121" spans="1:139" x14ac:dyDescent="0.3">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c r="DU121" s="128"/>
      <c r="DV121" s="128"/>
      <c r="DW121" s="128"/>
      <c r="DX121" s="128"/>
      <c r="DY121" s="128"/>
      <c r="DZ121" s="128"/>
      <c r="EA121" s="128"/>
      <c r="EB121" s="128"/>
      <c r="EC121" s="128"/>
      <c r="ED121" s="128"/>
      <c r="EE121" s="128"/>
      <c r="EF121" s="128"/>
      <c r="EG121" s="128"/>
      <c r="EH121" s="128"/>
      <c r="EI121" s="128"/>
    </row>
    <row r="122" spans="1:139" x14ac:dyDescent="0.3">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c r="CU122" s="128"/>
      <c r="CV122" s="128"/>
      <c r="CW122" s="128"/>
      <c r="CX122" s="128"/>
      <c r="CY122" s="128"/>
      <c r="CZ122" s="128"/>
      <c r="DA122" s="128"/>
      <c r="DB122" s="128"/>
      <c r="DC122" s="128"/>
      <c r="DD122" s="128"/>
      <c r="DE122" s="128"/>
      <c r="DF122" s="128"/>
      <c r="DG122" s="128"/>
      <c r="DH122" s="128"/>
      <c r="DI122" s="128"/>
      <c r="DJ122" s="128"/>
      <c r="DK122" s="128"/>
      <c r="DL122" s="128"/>
      <c r="DM122" s="128"/>
      <c r="DN122" s="128"/>
      <c r="DO122" s="128"/>
      <c r="DP122" s="128"/>
      <c r="DQ122" s="128"/>
      <c r="DR122" s="128"/>
      <c r="DS122" s="128"/>
      <c r="DT122" s="128"/>
      <c r="DU122" s="128"/>
      <c r="DV122" s="128"/>
      <c r="DW122" s="128"/>
      <c r="DX122" s="128"/>
      <c r="DY122" s="128"/>
      <c r="DZ122" s="128"/>
      <c r="EA122" s="128"/>
      <c r="EB122" s="128"/>
      <c r="EC122" s="128"/>
      <c r="ED122" s="128"/>
      <c r="EE122" s="128"/>
      <c r="EF122" s="128"/>
      <c r="EG122" s="128"/>
      <c r="EH122" s="128"/>
      <c r="EI122" s="128"/>
    </row>
    <row r="123" spans="1:139" x14ac:dyDescent="0.3">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c r="CU123" s="128"/>
      <c r="CV123" s="128"/>
      <c r="CW123" s="128"/>
      <c r="CX123" s="128"/>
      <c r="CY123" s="128"/>
      <c r="CZ123" s="128"/>
      <c r="DA123" s="128"/>
      <c r="DB123" s="128"/>
      <c r="DC123" s="128"/>
      <c r="DD123" s="128"/>
      <c r="DE123" s="128"/>
      <c r="DF123" s="128"/>
      <c r="DG123" s="128"/>
      <c r="DH123" s="128"/>
      <c r="DI123" s="128"/>
      <c r="DJ123" s="128"/>
      <c r="DK123" s="128"/>
      <c r="DL123" s="128"/>
      <c r="DM123" s="128"/>
      <c r="DN123" s="128"/>
      <c r="DO123" s="128"/>
      <c r="DP123" s="128"/>
      <c r="DQ123" s="128"/>
      <c r="DR123" s="128"/>
      <c r="DS123" s="128"/>
      <c r="DT123" s="128"/>
      <c r="DU123" s="128"/>
      <c r="DV123" s="128"/>
      <c r="DW123" s="128"/>
      <c r="DX123" s="128"/>
      <c r="DY123" s="128"/>
      <c r="DZ123" s="128"/>
      <c r="EA123" s="128"/>
      <c r="EB123" s="128"/>
      <c r="EC123" s="128"/>
      <c r="ED123" s="128"/>
      <c r="EE123" s="128"/>
      <c r="EF123" s="128"/>
      <c r="EG123" s="128"/>
      <c r="EH123" s="128"/>
      <c r="EI123" s="128"/>
    </row>
    <row r="124" spans="1:139" x14ac:dyDescent="0.3">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c r="CU124" s="128"/>
      <c r="CV124" s="128"/>
      <c r="CW124" s="128"/>
      <c r="CX124" s="128"/>
      <c r="CY124" s="128"/>
      <c r="CZ124" s="128"/>
      <c r="DA124" s="128"/>
      <c r="DB124" s="128"/>
      <c r="DC124" s="128"/>
      <c r="DD124" s="128"/>
      <c r="DE124" s="128"/>
      <c r="DF124" s="128"/>
      <c r="DG124" s="128"/>
      <c r="DH124" s="128"/>
      <c r="DI124" s="128"/>
      <c r="DJ124" s="128"/>
      <c r="DK124" s="128"/>
      <c r="DL124" s="128"/>
      <c r="DM124" s="128"/>
      <c r="DN124" s="128"/>
      <c r="DO124" s="128"/>
      <c r="DP124" s="128"/>
      <c r="DQ124" s="128"/>
      <c r="DR124" s="128"/>
      <c r="DS124" s="128"/>
      <c r="DT124" s="128"/>
      <c r="DU124" s="128"/>
      <c r="DV124" s="128"/>
      <c r="DW124" s="128"/>
      <c r="DX124" s="128"/>
      <c r="DY124" s="128"/>
      <c r="DZ124" s="128"/>
      <c r="EA124" s="128"/>
      <c r="EB124" s="128"/>
      <c r="EC124" s="128"/>
      <c r="ED124" s="128"/>
      <c r="EE124" s="128"/>
      <c r="EF124" s="128"/>
      <c r="EG124" s="128"/>
      <c r="EH124" s="128"/>
      <c r="EI124" s="128"/>
    </row>
    <row r="125" spans="1:139" x14ac:dyDescent="0.3">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128"/>
      <c r="DT125" s="128"/>
      <c r="DU125" s="128"/>
      <c r="DV125" s="128"/>
      <c r="DW125" s="128"/>
      <c r="DX125" s="128"/>
      <c r="DY125" s="128"/>
      <c r="DZ125" s="128"/>
      <c r="EA125" s="128"/>
      <c r="EB125" s="128"/>
      <c r="EC125" s="128"/>
      <c r="ED125" s="128"/>
      <c r="EE125" s="128"/>
      <c r="EF125" s="128"/>
      <c r="EG125" s="128"/>
      <c r="EH125" s="128"/>
      <c r="EI125" s="128"/>
    </row>
    <row r="126" spans="1:139" x14ac:dyDescent="0.3">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row>
    <row r="127" spans="1:139" x14ac:dyDescent="0.3">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c r="CU127" s="128"/>
      <c r="CV127" s="128"/>
      <c r="CW127" s="128"/>
      <c r="CX127" s="128"/>
      <c r="CY127" s="128"/>
      <c r="CZ127" s="128"/>
      <c r="DA127" s="128"/>
      <c r="DB127" s="128"/>
      <c r="DC127" s="128"/>
      <c r="DD127" s="128"/>
      <c r="DE127" s="128"/>
      <c r="DF127" s="128"/>
      <c r="DG127" s="128"/>
      <c r="DH127" s="128"/>
      <c r="DI127" s="128"/>
      <c r="DJ127" s="128"/>
      <c r="DK127" s="128"/>
      <c r="DL127" s="128"/>
      <c r="DM127" s="128"/>
      <c r="DN127" s="128"/>
      <c r="DO127" s="128"/>
      <c r="DP127" s="128"/>
      <c r="DQ127" s="128"/>
      <c r="DR127" s="128"/>
      <c r="DS127" s="128"/>
      <c r="DT127" s="128"/>
      <c r="DU127" s="128"/>
      <c r="DV127" s="128"/>
      <c r="DW127" s="128"/>
      <c r="DX127" s="128"/>
      <c r="DY127" s="128"/>
      <c r="DZ127" s="128"/>
      <c r="EA127" s="128"/>
      <c r="EB127" s="128"/>
      <c r="EC127" s="128"/>
      <c r="ED127" s="128"/>
      <c r="EE127" s="128"/>
      <c r="EF127" s="128"/>
      <c r="EG127" s="128"/>
      <c r="EH127" s="128"/>
      <c r="EI127" s="128"/>
    </row>
    <row r="128" spans="1:139" x14ac:dyDescent="0.3">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c r="CU128" s="128"/>
      <c r="CV128" s="128"/>
      <c r="CW128" s="128"/>
      <c r="CX128" s="128"/>
      <c r="CY128" s="128"/>
      <c r="CZ128" s="128"/>
      <c r="DA128" s="128"/>
      <c r="DB128" s="128"/>
      <c r="DC128" s="128"/>
      <c r="DD128" s="128"/>
      <c r="DE128" s="128"/>
      <c r="DF128" s="128"/>
      <c r="DG128" s="128"/>
      <c r="DH128" s="128"/>
      <c r="DI128" s="128"/>
      <c r="DJ128" s="128"/>
      <c r="DK128" s="128"/>
      <c r="DL128" s="128"/>
      <c r="DM128" s="128"/>
      <c r="DN128" s="128"/>
      <c r="DO128" s="128"/>
      <c r="DP128" s="128"/>
      <c r="DQ128" s="128"/>
      <c r="DR128" s="128"/>
      <c r="DS128" s="128"/>
      <c r="DT128" s="128"/>
      <c r="DU128" s="128"/>
      <c r="DV128" s="128"/>
      <c r="DW128" s="128"/>
      <c r="DX128" s="128"/>
      <c r="DY128" s="128"/>
      <c r="DZ128" s="128"/>
      <c r="EA128" s="128"/>
      <c r="EB128" s="128"/>
      <c r="EC128" s="128"/>
      <c r="ED128" s="128"/>
      <c r="EE128" s="128"/>
      <c r="EF128" s="128"/>
      <c r="EG128" s="128"/>
      <c r="EH128" s="128"/>
      <c r="EI128" s="128"/>
    </row>
    <row r="129" spans="1:139" x14ac:dyDescent="0.3">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c r="CU129" s="128"/>
      <c r="CV129" s="128"/>
      <c r="CW129" s="128"/>
      <c r="CX129" s="128"/>
      <c r="CY129" s="128"/>
      <c r="CZ129" s="128"/>
      <c r="DA129" s="128"/>
      <c r="DB129" s="128"/>
      <c r="DC129" s="128"/>
      <c r="DD129" s="128"/>
      <c r="DE129" s="128"/>
      <c r="DF129" s="128"/>
      <c r="DG129" s="128"/>
      <c r="DH129" s="128"/>
      <c r="DI129" s="128"/>
      <c r="DJ129" s="128"/>
      <c r="DK129" s="128"/>
      <c r="DL129" s="128"/>
      <c r="DM129" s="128"/>
      <c r="DN129" s="128"/>
      <c r="DO129" s="128"/>
      <c r="DP129" s="128"/>
      <c r="DQ129" s="128"/>
      <c r="DR129" s="128"/>
      <c r="DS129" s="128"/>
      <c r="DT129" s="128"/>
      <c r="DU129" s="128"/>
      <c r="DV129" s="128"/>
      <c r="DW129" s="128"/>
      <c r="DX129" s="128"/>
      <c r="DY129" s="128"/>
      <c r="DZ129" s="128"/>
      <c r="EA129" s="128"/>
      <c r="EB129" s="128"/>
      <c r="EC129" s="128"/>
      <c r="ED129" s="128"/>
      <c r="EE129" s="128"/>
      <c r="EF129" s="128"/>
      <c r="EG129" s="128"/>
      <c r="EH129" s="128"/>
      <c r="EI129" s="128"/>
    </row>
    <row r="130" spans="1:139" x14ac:dyDescent="0.3">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c r="CU130" s="128"/>
      <c r="CV130" s="128"/>
      <c r="CW130" s="128"/>
      <c r="CX130" s="128"/>
      <c r="CY130" s="128"/>
      <c r="CZ130" s="128"/>
      <c r="DA130" s="128"/>
      <c r="DB130" s="128"/>
      <c r="DC130" s="128"/>
      <c r="DD130" s="128"/>
      <c r="DE130" s="128"/>
      <c r="DF130" s="128"/>
      <c r="DG130" s="128"/>
      <c r="DH130" s="128"/>
      <c r="DI130" s="128"/>
      <c r="DJ130" s="128"/>
      <c r="DK130" s="128"/>
      <c r="DL130" s="128"/>
      <c r="DM130" s="128"/>
      <c r="DN130" s="128"/>
      <c r="DO130" s="128"/>
      <c r="DP130" s="128"/>
      <c r="DQ130" s="128"/>
      <c r="DR130" s="128"/>
      <c r="DS130" s="128"/>
      <c r="DT130" s="128"/>
      <c r="DU130" s="128"/>
      <c r="DV130" s="128"/>
      <c r="DW130" s="128"/>
      <c r="DX130" s="128"/>
      <c r="DY130" s="128"/>
      <c r="DZ130" s="128"/>
      <c r="EA130" s="128"/>
      <c r="EB130" s="128"/>
      <c r="EC130" s="128"/>
      <c r="ED130" s="128"/>
      <c r="EE130" s="128"/>
      <c r="EF130" s="128"/>
      <c r="EG130" s="128"/>
      <c r="EH130" s="128"/>
      <c r="EI130" s="128"/>
    </row>
    <row r="131" spans="1:139" x14ac:dyDescent="0.3">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c r="CU131" s="128"/>
      <c r="CV131" s="128"/>
      <c r="CW131" s="128"/>
      <c r="CX131" s="128"/>
      <c r="CY131" s="128"/>
      <c r="CZ131" s="128"/>
      <c r="DA131" s="128"/>
      <c r="DB131" s="128"/>
      <c r="DC131" s="128"/>
      <c r="DD131" s="128"/>
      <c r="DE131" s="128"/>
      <c r="DF131" s="128"/>
      <c r="DG131" s="128"/>
      <c r="DH131" s="128"/>
      <c r="DI131" s="128"/>
      <c r="DJ131" s="128"/>
      <c r="DK131" s="128"/>
      <c r="DL131" s="128"/>
      <c r="DM131" s="128"/>
      <c r="DN131" s="128"/>
      <c r="DO131" s="128"/>
      <c r="DP131" s="128"/>
      <c r="DQ131" s="128"/>
      <c r="DR131" s="128"/>
      <c r="DS131" s="128"/>
      <c r="DT131" s="128"/>
      <c r="DU131" s="128"/>
      <c r="DV131" s="128"/>
      <c r="DW131" s="128"/>
      <c r="DX131" s="128"/>
      <c r="DY131" s="128"/>
      <c r="DZ131" s="128"/>
      <c r="EA131" s="128"/>
      <c r="EB131" s="128"/>
      <c r="EC131" s="128"/>
      <c r="ED131" s="128"/>
      <c r="EE131" s="128"/>
      <c r="EF131" s="128"/>
      <c r="EG131" s="128"/>
      <c r="EH131" s="128"/>
      <c r="EI131" s="128"/>
    </row>
    <row r="132" spans="1:139" x14ac:dyDescent="0.3">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c r="CU132" s="128"/>
      <c r="CV132" s="128"/>
      <c r="CW132" s="128"/>
      <c r="CX132" s="128"/>
      <c r="CY132" s="128"/>
      <c r="CZ132" s="128"/>
      <c r="DA132" s="128"/>
      <c r="DB132" s="128"/>
      <c r="DC132" s="128"/>
      <c r="DD132" s="128"/>
      <c r="DE132" s="128"/>
      <c r="DF132" s="128"/>
      <c r="DG132" s="128"/>
      <c r="DH132" s="128"/>
      <c r="DI132" s="128"/>
      <c r="DJ132" s="128"/>
      <c r="DK132" s="128"/>
      <c r="DL132" s="128"/>
      <c r="DM132" s="128"/>
      <c r="DN132" s="128"/>
      <c r="DO132" s="128"/>
      <c r="DP132" s="128"/>
      <c r="DQ132" s="128"/>
      <c r="DR132" s="128"/>
      <c r="DS132" s="128"/>
      <c r="DT132" s="128"/>
      <c r="DU132" s="128"/>
      <c r="DV132" s="128"/>
      <c r="DW132" s="128"/>
      <c r="DX132" s="128"/>
      <c r="DY132" s="128"/>
      <c r="DZ132" s="128"/>
      <c r="EA132" s="128"/>
      <c r="EB132" s="128"/>
      <c r="EC132" s="128"/>
      <c r="ED132" s="128"/>
      <c r="EE132" s="128"/>
      <c r="EF132" s="128"/>
      <c r="EG132" s="128"/>
      <c r="EH132" s="128"/>
      <c r="EI132" s="128"/>
    </row>
    <row r="133" spans="1:139" x14ac:dyDescent="0.3">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c r="CU133" s="128"/>
      <c r="CV133" s="128"/>
      <c r="CW133" s="128"/>
      <c r="CX133" s="128"/>
      <c r="CY133" s="128"/>
      <c r="CZ133" s="128"/>
      <c r="DA133" s="128"/>
      <c r="DB133" s="128"/>
      <c r="DC133" s="128"/>
      <c r="DD133" s="128"/>
      <c r="DE133" s="128"/>
      <c r="DF133" s="128"/>
      <c r="DG133" s="128"/>
      <c r="DH133" s="128"/>
      <c r="DI133" s="128"/>
      <c r="DJ133" s="128"/>
      <c r="DK133" s="128"/>
      <c r="DL133" s="128"/>
      <c r="DM133" s="128"/>
      <c r="DN133" s="128"/>
      <c r="DO133" s="128"/>
      <c r="DP133" s="128"/>
      <c r="DQ133" s="128"/>
      <c r="DR133" s="128"/>
      <c r="DS133" s="128"/>
      <c r="DT133" s="128"/>
      <c r="DU133" s="128"/>
      <c r="DV133" s="128"/>
      <c r="DW133" s="128"/>
      <c r="DX133" s="128"/>
      <c r="DY133" s="128"/>
      <c r="DZ133" s="128"/>
      <c r="EA133" s="128"/>
      <c r="EB133" s="128"/>
      <c r="EC133" s="128"/>
      <c r="ED133" s="128"/>
      <c r="EE133" s="128"/>
      <c r="EF133" s="128"/>
      <c r="EG133" s="128"/>
      <c r="EH133" s="128"/>
      <c r="EI133" s="128"/>
    </row>
    <row r="134" spans="1:139" x14ac:dyDescent="0.3">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c r="CU134" s="128"/>
      <c r="CV134" s="128"/>
      <c r="CW134" s="128"/>
      <c r="CX134" s="128"/>
      <c r="CY134" s="128"/>
      <c r="CZ134" s="128"/>
      <c r="DA134" s="128"/>
      <c r="DB134" s="128"/>
      <c r="DC134" s="128"/>
      <c r="DD134" s="128"/>
      <c r="DE134" s="128"/>
      <c r="DF134" s="128"/>
      <c r="DG134" s="128"/>
      <c r="DH134" s="128"/>
      <c r="DI134" s="128"/>
      <c r="DJ134" s="128"/>
      <c r="DK134" s="128"/>
      <c r="DL134" s="128"/>
      <c r="DM134" s="128"/>
      <c r="DN134" s="128"/>
      <c r="DO134" s="128"/>
      <c r="DP134" s="128"/>
      <c r="DQ134" s="128"/>
      <c r="DR134" s="128"/>
      <c r="DS134" s="128"/>
      <c r="DT134" s="128"/>
      <c r="DU134" s="128"/>
      <c r="DV134" s="128"/>
      <c r="DW134" s="128"/>
      <c r="DX134" s="128"/>
      <c r="DY134" s="128"/>
      <c r="DZ134" s="128"/>
      <c r="EA134" s="128"/>
      <c r="EB134" s="128"/>
      <c r="EC134" s="128"/>
      <c r="ED134" s="128"/>
      <c r="EE134" s="128"/>
      <c r="EF134" s="128"/>
      <c r="EG134" s="128"/>
      <c r="EH134" s="128"/>
      <c r="EI134" s="128"/>
    </row>
    <row r="135" spans="1:139" x14ac:dyDescent="0.3">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c r="CU135" s="128"/>
      <c r="CV135" s="128"/>
      <c r="CW135" s="128"/>
      <c r="CX135" s="128"/>
      <c r="CY135" s="128"/>
      <c r="CZ135" s="128"/>
      <c r="DA135" s="128"/>
      <c r="DB135" s="128"/>
      <c r="DC135" s="128"/>
      <c r="DD135" s="128"/>
      <c r="DE135" s="128"/>
      <c r="DF135" s="128"/>
      <c r="DG135" s="128"/>
      <c r="DH135" s="128"/>
      <c r="DI135" s="128"/>
      <c r="DJ135" s="128"/>
      <c r="DK135" s="128"/>
      <c r="DL135" s="128"/>
      <c r="DM135" s="128"/>
      <c r="DN135" s="128"/>
      <c r="DO135" s="128"/>
      <c r="DP135" s="128"/>
      <c r="DQ135" s="128"/>
      <c r="DR135" s="128"/>
      <c r="DS135" s="128"/>
      <c r="DT135" s="128"/>
      <c r="DU135" s="128"/>
      <c r="DV135" s="128"/>
      <c r="DW135" s="128"/>
      <c r="DX135" s="128"/>
      <c r="DY135" s="128"/>
      <c r="DZ135" s="128"/>
      <c r="EA135" s="128"/>
      <c r="EB135" s="128"/>
      <c r="EC135" s="128"/>
      <c r="ED135" s="128"/>
      <c r="EE135" s="128"/>
      <c r="EF135" s="128"/>
      <c r="EG135" s="128"/>
      <c r="EH135" s="128"/>
      <c r="EI135" s="128"/>
    </row>
    <row r="136" spans="1:139" x14ac:dyDescent="0.3">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c r="CU136" s="128"/>
      <c r="CV136" s="128"/>
      <c r="CW136" s="128"/>
      <c r="CX136" s="128"/>
      <c r="CY136" s="128"/>
      <c r="CZ136" s="128"/>
      <c r="DA136" s="128"/>
      <c r="DB136" s="128"/>
      <c r="DC136" s="128"/>
      <c r="DD136" s="128"/>
      <c r="DE136" s="128"/>
      <c r="DF136" s="128"/>
      <c r="DG136" s="128"/>
      <c r="DH136" s="128"/>
      <c r="DI136" s="128"/>
      <c r="DJ136" s="128"/>
      <c r="DK136" s="128"/>
      <c r="DL136" s="128"/>
      <c r="DM136" s="128"/>
      <c r="DN136" s="128"/>
      <c r="DO136" s="128"/>
      <c r="DP136" s="128"/>
      <c r="DQ136" s="128"/>
      <c r="DR136" s="128"/>
      <c r="DS136" s="128"/>
      <c r="DT136" s="128"/>
      <c r="DU136" s="128"/>
      <c r="DV136" s="128"/>
      <c r="DW136" s="128"/>
      <c r="DX136" s="128"/>
      <c r="DY136" s="128"/>
      <c r="DZ136" s="128"/>
      <c r="EA136" s="128"/>
      <c r="EB136" s="128"/>
      <c r="EC136" s="128"/>
      <c r="ED136" s="128"/>
      <c r="EE136" s="128"/>
      <c r="EF136" s="128"/>
      <c r="EG136" s="128"/>
      <c r="EH136" s="128"/>
      <c r="EI136" s="128"/>
    </row>
    <row r="137" spans="1:139" x14ac:dyDescent="0.3">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c r="CU137" s="128"/>
      <c r="CV137" s="128"/>
      <c r="CW137" s="128"/>
      <c r="CX137" s="128"/>
      <c r="CY137" s="128"/>
      <c r="CZ137" s="128"/>
      <c r="DA137" s="128"/>
      <c r="DB137" s="128"/>
      <c r="DC137" s="128"/>
      <c r="DD137" s="128"/>
      <c r="DE137" s="128"/>
      <c r="DF137" s="128"/>
      <c r="DG137" s="128"/>
      <c r="DH137" s="128"/>
      <c r="DI137" s="128"/>
      <c r="DJ137" s="128"/>
      <c r="DK137" s="128"/>
      <c r="DL137" s="128"/>
      <c r="DM137" s="128"/>
      <c r="DN137" s="128"/>
      <c r="DO137" s="128"/>
      <c r="DP137" s="128"/>
      <c r="DQ137" s="128"/>
      <c r="DR137" s="128"/>
      <c r="DS137" s="128"/>
      <c r="DT137" s="128"/>
      <c r="DU137" s="128"/>
      <c r="DV137" s="128"/>
      <c r="DW137" s="128"/>
      <c r="DX137" s="128"/>
      <c r="DY137" s="128"/>
      <c r="DZ137" s="128"/>
      <c r="EA137" s="128"/>
      <c r="EB137" s="128"/>
      <c r="EC137" s="128"/>
      <c r="ED137" s="128"/>
      <c r="EE137" s="128"/>
      <c r="EF137" s="128"/>
      <c r="EG137" s="128"/>
      <c r="EH137" s="128"/>
      <c r="EI137" s="128"/>
    </row>
    <row r="138" spans="1:139" x14ac:dyDescent="0.3">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c r="CU138" s="128"/>
      <c r="CV138" s="128"/>
      <c r="CW138" s="128"/>
      <c r="CX138" s="128"/>
      <c r="CY138" s="128"/>
      <c r="CZ138" s="128"/>
      <c r="DA138" s="128"/>
      <c r="DB138" s="128"/>
      <c r="DC138" s="128"/>
      <c r="DD138" s="128"/>
      <c r="DE138" s="128"/>
      <c r="DF138" s="128"/>
      <c r="DG138" s="128"/>
      <c r="DH138" s="128"/>
      <c r="DI138" s="128"/>
      <c r="DJ138" s="128"/>
      <c r="DK138" s="128"/>
      <c r="DL138" s="128"/>
      <c r="DM138" s="128"/>
      <c r="DN138" s="128"/>
      <c r="DO138" s="128"/>
      <c r="DP138" s="128"/>
      <c r="DQ138" s="128"/>
      <c r="DR138" s="128"/>
      <c r="DS138" s="128"/>
      <c r="DT138" s="128"/>
      <c r="DU138" s="128"/>
      <c r="DV138" s="128"/>
      <c r="DW138" s="128"/>
      <c r="DX138" s="128"/>
      <c r="DY138" s="128"/>
      <c r="DZ138" s="128"/>
      <c r="EA138" s="128"/>
      <c r="EB138" s="128"/>
      <c r="EC138" s="128"/>
      <c r="ED138" s="128"/>
      <c r="EE138" s="128"/>
      <c r="EF138" s="128"/>
      <c r="EG138" s="128"/>
      <c r="EH138" s="128"/>
      <c r="EI138" s="128"/>
    </row>
    <row r="139" spans="1:139" x14ac:dyDescent="0.3">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c r="CU139" s="128"/>
      <c r="CV139" s="128"/>
      <c r="CW139" s="128"/>
      <c r="CX139" s="128"/>
      <c r="CY139" s="128"/>
      <c r="CZ139" s="128"/>
      <c r="DA139" s="128"/>
      <c r="DB139" s="128"/>
      <c r="DC139" s="128"/>
      <c r="DD139" s="128"/>
      <c r="DE139" s="128"/>
      <c r="DF139" s="128"/>
      <c r="DG139" s="128"/>
      <c r="DH139" s="128"/>
      <c r="DI139" s="128"/>
      <c r="DJ139" s="128"/>
      <c r="DK139" s="128"/>
      <c r="DL139" s="128"/>
      <c r="DM139" s="128"/>
      <c r="DN139" s="128"/>
      <c r="DO139" s="128"/>
      <c r="DP139" s="128"/>
      <c r="DQ139" s="128"/>
      <c r="DR139" s="128"/>
      <c r="DS139" s="128"/>
      <c r="DT139" s="128"/>
      <c r="DU139" s="128"/>
      <c r="DV139" s="128"/>
      <c r="DW139" s="128"/>
      <c r="DX139" s="128"/>
      <c r="DY139" s="128"/>
      <c r="DZ139" s="128"/>
      <c r="EA139" s="128"/>
      <c r="EB139" s="128"/>
      <c r="EC139" s="128"/>
      <c r="ED139" s="128"/>
      <c r="EE139" s="128"/>
      <c r="EF139" s="128"/>
      <c r="EG139" s="128"/>
      <c r="EH139" s="128"/>
      <c r="EI139" s="128"/>
    </row>
    <row r="140" spans="1:139" x14ac:dyDescent="0.3">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c r="CU140" s="128"/>
      <c r="CV140" s="128"/>
      <c r="CW140" s="128"/>
      <c r="CX140" s="128"/>
      <c r="CY140" s="128"/>
      <c r="CZ140" s="128"/>
      <c r="DA140" s="128"/>
      <c r="DB140" s="128"/>
      <c r="DC140" s="128"/>
      <c r="DD140" s="128"/>
      <c r="DE140" s="128"/>
      <c r="DF140" s="128"/>
      <c r="DG140" s="128"/>
      <c r="DH140" s="128"/>
      <c r="DI140" s="128"/>
      <c r="DJ140" s="128"/>
      <c r="DK140" s="128"/>
      <c r="DL140" s="128"/>
      <c r="DM140" s="128"/>
      <c r="DN140" s="128"/>
      <c r="DO140" s="128"/>
      <c r="DP140" s="128"/>
      <c r="DQ140" s="128"/>
      <c r="DR140" s="128"/>
      <c r="DS140" s="128"/>
      <c r="DT140" s="128"/>
      <c r="DU140" s="128"/>
      <c r="DV140" s="128"/>
      <c r="DW140" s="128"/>
      <c r="DX140" s="128"/>
      <c r="DY140" s="128"/>
      <c r="DZ140" s="128"/>
      <c r="EA140" s="128"/>
      <c r="EB140" s="128"/>
      <c r="EC140" s="128"/>
      <c r="ED140" s="128"/>
      <c r="EE140" s="128"/>
      <c r="EF140" s="128"/>
      <c r="EG140" s="128"/>
      <c r="EH140" s="128"/>
      <c r="EI140" s="128"/>
    </row>
    <row r="141" spans="1:139" x14ac:dyDescent="0.3">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c r="CU141" s="128"/>
      <c r="CV141" s="128"/>
      <c r="CW141" s="128"/>
      <c r="CX141" s="128"/>
      <c r="CY141" s="128"/>
      <c r="CZ141" s="128"/>
      <c r="DA141" s="128"/>
      <c r="DB141" s="128"/>
      <c r="DC141" s="128"/>
      <c r="DD141" s="128"/>
      <c r="DE141" s="128"/>
      <c r="DF141" s="128"/>
      <c r="DG141" s="128"/>
      <c r="DH141" s="128"/>
      <c r="DI141" s="128"/>
      <c r="DJ141" s="128"/>
      <c r="DK141" s="128"/>
      <c r="DL141" s="128"/>
      <c r="DM141" s="128"/>
      <c r="DN141" s="128"/>
      <c r="DO141" s="128"/>
      <c r="DP141" s="128"/>
      <c r="DQ141" s="128"/>
      <c r="DR141" s="128"/>
      <c r="DS141" s="128"/>
      <c r="DT141" s="128"/>
      <c r="DU141" s="128"/>
      <c r="DV141" s="128"/>
      <c r="DW141" s="128"/>
      <c r="DX141" s="128"/>
      <c r="DY141" s="128"/>
      <c r="DZ141" s="128"/>
      <c r="EA141" s="128"/>
      <c r="EB141" s="128"/>
      <c r="EC141" s="128"/>
      <c r="ED141" s="128"/>
      <c r="EE141" s="128"/>
      <c r="EF141" s="128"/>
      <c r="EG141" s="128"/>
      <c r="EH141" s="128"/>
      <c r="EI141" s="128"/>
    </row>
    <row r="142" spans="1:139" x14ac:dyDescent="0.3">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c r="CU142" s="128"/>
      <c r="CV142" s="128"/>
      <c r="CW142" s="128"/>
      <c r="CX142" s="128"/>
      <c r="CY142" s="128"/>
      <c r="CZ142" s="128"/>
      <c r="DA142" s="128"/>
      <c r="DB142" s="128"/>
      <c r="DC142" s="128"/>
      <c r="DD142" s="128"/>
      <c r="DE142" s="128"/>
      <c r="DF142" s="128"/>
      <c r="DG142" s="128"/>
      <c r="DH142" s="128"/>
      <c r="DI142" s="128"/>
      <c r="DJ142" s="128"/>
      <c r="DK142" s="128"/>
      <c r="DL142" s="128"/>
      <c r="DM142" s="128"/>
      <c r="DN142" s="128"/>
      <c r="DO142" s="128"/>
      <c r="DP142" s="128"/>
      <c r="DQ142" s="128"/>
      <c r="DR142" s="128"/>
      <c r="DS142" s="128"/>
      <c r="DT142" s="128"/>
      <c r="DU142" s="128"/>
      <c r="DV142" s="128"/>
      <c r="DW142" s="128"/>
      <c r="DX142" s="128"/>
      <c r="DY142" s="128"/>
      <c r="DZ142" s="128"/>
      <c r="EA142" s="128"/>
      <c r="EB142" s="128"/>
      <c r="EC142" s="128"/>
      <c r="ED142" s="128"/>
      <c r="EE142" s="128"/>
      <c r="EF142" s="128"/>
      <c r="EG142" s="128"/>
      <c r="EH142" s="128"/>
      <c r="EI142" s="128"/>
    </row>
    <row r="143" spans="1:139" x14ac:dyDescent="0.3">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c r="CU143" s="128"/>
      <c r="CV143" s="128"/>
      <c r="CW143" s="128"/>
      <c r="CX143" s="128"/>
      <c r="CY143" s="128"/>
      <c r="CZ143" s="128"/>
      <c r="DA143" s="128"/>
      <c r="DB143" s="128"/>
      <c r="DC143" s="128"/>
      <c r="DD143" s="128"/>
      <c r="DE143" s="128"/>
      <c r="DF143" s="128"/>
      <c r="DG143" s="128"/>
      <c r="DH143" s="128"/>
      <c r="DI143" s="128"/>
      <c r="DJ143" s="128"/>
      <c r="DK143" s="128"/>
      <c r="DL143" s="128"/>
      <c r="DM143" s="128"/>
      <c r="DN143" s="128"/>
      <c r="DO143" s="128"/>
      <c r="DP143" s="128"/>
      <c r="DQ143" s="128"/>
      <c r="DR143" s="128"/>
      <c r="DS143" s="128"/>
      <c r="DT143" s="128"/>
      <c r="DU143" s="128"/>
      <c r="DV143" s="128"/>
      <c r="DW143" s="128"/>
      <c r="DX143" s="128"/>
      <c r="DY143" s="128"/>
      <c r="DZ143" s="128"/>
      <c r="EA143" s="128"/>
      <c r="EB143" s="128"/>
      <c r="EC143" s="128"/>
      <c r="ED143" s="128"/>
      <c r="EE143" s="128"/>
      <c r="EF143" s="128"/>
      <c r="EG143" s="128"/>
      <c r="EH143" s="128"/>
      <c r="EI143" s="128"/>
    </row>
    <row r="144" spans="1:139" x14ac:dyDescent="0.3">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c r="CU144" s="128"/>
      <c r="CV144" s="128"/>
      <c r="CW144" s="128"/>
      <c r="CX144" s="128"/>
      <c r="CY144" s="128"/>
      <c r="CZ144" s="128"/>
      <c r="DA144" s="128"/>
      <c r="DB144" s="128"/>
      <c r="DC144" s="128"/>
      <c r="DD144" s="128"/>
      <c r="DE144" s="128"/>
      <c r="DF144" s="128"/>
      <c r="DG144" s="128"/>
      <c r="DH144" s="128"/>
      <c r="DI144" s="128"/>
      <c r="DJ144" s="128"/>
      <c r="DK144" s="128"/>
      <c r="DL144" s="128"/>
      <c r="DM144" s="128"/>
      <c r="DN144" s="128"/>
      <c r="DO144" s="128"/>
      <c r="DP144" s="128"/>
      <c r="DQ144" s="128"/>
      <c r="DR144" s="128"/>
      <c r="DS144" s="128"/>
      <c r="DT144" s="128"/>
      <c r="DU144" s="128"/>
      <c r="DV144" s="128"/>
      <c r="DW144" s="128"/>
      <c r="DX144" s="128"/>
      <c r="DY144" s="128"/>
      <c r="DZ144" s="128"/>
      <c r="EA144" s="128"/>
      <c r="EB144" s="128"/>
      <c r="EC144" s="128"/>
      <c r="ED144" s="128"/>
      <c r="EE144" s="128"/>
      <c r="EF144" s="128"/>
      <c r="EG144" s="128"/>
      <c r="EH144" s="128"/>
      <c r="EI144" s="128"/>
    </row>
    <row r="145" spans="1:139" x14ac:dyDescent="0.3">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c r="CU145" s="128"/>
      <c r="CV145" s="128"/>
      <c r="CW145" s="128"/>
      <c r="CX145" s="128"/>
      <c r="CY145" s="128"/>
      <c r="CZ145" s="128"/>
      <c r="DA145" s="128"/>
      <c r="DB145" s="128"/>
      <c r="DC145" s="128"/>
      <c r="DD145" s="128"/>
      <c r="DE145" s="128"/>
      <c r="DF145" s="128"/>
      <c r="DG145" s="128"/>
      <c r="DH145" s="128"/>
      <c r="DI145" s="128"/>
      <c r="DJ145" s="128"/>
      <c r="DK145" s="128"/>
      <c r="DL145" s="128"/>
      <c r="DM145" s="128"/>
      <c r="DN145" s="128"/>
      <c r="DO145" s="128"/>
      <c r="DP145" s="128"/>
      <c r="DQ145" s="128"/>
      <c r="DR145" s="128"/>
      <c r="DS145" s="128"/>
      <c r="DT145" s="128"/>
      <c r="DU145" s="128"/>
      <c r="DV145" s="128"/>
      <c r="DW145" s="128"/>
      <c r="DX145" s="128"/>
      <c r="DY145" s="128"/>
      <c r="DZ145" s="128"/>
      <c r="EA145" s="128"/>
      <c r="EB145" s="128"/>
      <c r="EC145" s="128"/>
      <c r="ED145" s="128"/>
      <c r="EE145" s="128"/>
      <c r="EF145" s="128"/>
      <c r="EG145" s="128"/>
      <c r="EH145" s="128"/>
      <c r="EI145" s="128"/>
    </row>
    <row r="146" spans="1:139" x14ac:dyDescent="0.3">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c r="CU146" s="128"/>
      <c r="CV146" s="128"/>
      <c r="CW146" s="128"/>
      <c r="CX146" s="128"/>
      <c r="CY146" s="128"/>
      <c r="CZ146" s="128"/>
      <c r="DA146" s="128"/>
      <c r="DB146" s="128"/>
      <c r="DC146" s="128"/>
      <c r="DD146" s="128"/>
      <c r="DE146" s="128"/>
      <c r="DF146" s="128"/>
      <c r="DG146" s="128"/>
      <c r="DH146" s="128"/>
      <c r="DI146" s="128"/>
      <c r="DJ146" s="128"/>
      <c r="DK146" s="128"/>
      <c r="DL146" s="128"/>
      <c r="DM146" s="128"/>
      <c r="DN146" s="128"/>
      <c r="DO146" s="128"/>
      <c r="DP146" s="128"/>
      <c r="DQ146" s="128"/>
      <c r="DR146" s="128"/>
      <c r="DS146" s="128"/>
      <c r="DT146" s="128"/>
      <c r="DU146" s="128"/>
      <c r="DV146" s="128"/>
      <c r="DW146" s="128"/>
      <c r="DX146" s="128"/>
      <c r="DY146" s="128"/>
      <c r="DZ146" s="128"/>
      <c r="EA146" s="128"/>
      <c r="EB146" s="128"/>
      <c r="EC146" s="128"/>
      <c r="ED146" s="128"/>
      <c r="EE146" s="128"/>
      <c r="EF146" s="128"/>
      <c r="EG146" s="128"/>
      <c r="EH146" s="128"/>
      <c r="EI146" s="128"/>
    </row>
    <row r="147" spans="1:139" x14ac:dyDescent="0.3">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c r="CU147" s="128"/>
      <c r="CV147" s="128"/>
      <c r="CW147" s="128"/>
      <c r="CX147" s="128"/>
      <c r="CY147" s="128"/>
      <c r="CZ147" s="128"/>
      <c r="DA147" s="128"/>
      <c r="DB147" s="128"/>
      <c r="DC147" s="128"/>
      <c r="DD147" s="128"/>
      <c r="DE147" s="128"/>
      <c r="DF147" s="128"/>
      <c r="DG147" s="128"/>
      <c r="DH147" s="128"/>
      <c r="DI147" s="128"/>
      <c r="DJ147" s="128"/>
      <c r="DK147" s="128"/>
      <c r="DL147" s="128"/>
      <c r="DM147" s="128"/>
      <c r="DN147" s="128"/>
      <c r="DO147" s="128"/>
      <c r="DP147" s="128"/>
      <c r="DQ147" s="128"/>
      <c r="DR147" s="128"/>
      <c r="DS147" s="128"/>
      <c r="DT147" s="128"/>
      <c r="DU147" s="128"/>
      <c r="DV147" s="128"/>
      <c r="DW147" s="128"/>
      <c r="DX147" s="128"/>
      <c r="DY147" s="128"/>
      <c r="DZ147" s="128"/>
      <c r="EA147" s="128"/>
      <c r="EB147" s="128"/>
      <c r="EC147" s="128"/>
      <c r="ED147" s="128"/>
      <c r="EE147" s="128"/>
      <c r="EF147" s="128"/>
      <c r="EG147" s="128"/>
      <c r="EH147" s="128"/>
      <c r="EI147" s="128"/>
    </row>
    <row r="148" spans="1:139" x14ac:dyDescent="0.3">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c r="CU148" s="128"/>
      <c r="CV148" s="128"/>
      <c r="CW148" s="128"/>
      <c r="CX148" s="128"/>
      <c r="CY148" s="128"/>
      <c r="CZ148" s="128"/>
      <c r="DA148" s="128"/>
      <c r="DB148" s="128"/>
      <c r="DC148" s="128"/>
      <c r="DD148" s="128"/>
      <c r="DE148" s="128"/>
      <c r="DF148" s="128"/>
      <c r="DG148" s="128"/>
      <c r="DH148" s="128"/>
      <c r="DI148" s="128"/>
      <c r="DJ148" s="128"/>
      <c r="DK148" s="128"/>
      <c r="DL148" s="128"/>
      <c r="DM148" s="128"/>
      <c r="DN148" s="128"/>
      <c r="DO148" s="128"/>
      <c r="DP148" s="128"/>
      <c r="DQ148" s="128"/>
      <c r="DR148" s="128"/>
      <c r="DS148" s="128"/>
      <c r="DT148" s="128"/>
      <c r="DU148" s="128"/>
      <c r="DV148" s="128"/>
      <c r="DW148" s="128"/>
      <c r="DX148" s="128"/>
      <c r="DY148" s="128"/>
      <c r="DZ148" s="128"/>
      <c r="EA148" s="128"/>
      <c r="EB148" s="128"/>
      <c r="EC148" s="128"/>
      <c r="ED148" s="128"/>
      <c r="EE148" s="128"/>
      <c r="EF148" s="128"/>
      <c r="EG148" s="128"/>
      <c r="EH148" s="128"/>
      <c r="EI148" s="128"/>
    </row>
    <row r="149" spans="1:139" x14ac:dyDescent="0.3">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c r="CU149" s="128"/>
      <c r="CV149" s="128"/>
      <c r="CW149" s="128"/>
      <c r="CX149" s="128"/>
      <c r="CY149" s="128"/>
      <c r="CZ149" s="128"/>
      <c r="DA149" s="128"/>
      <c r="DB149" s="128"/>
      <c r="DC149" s="128"/>
      <c r="DD149" s="128"/>
      <c r="DE149" s="128"/>
      <c r="DF149" s="128"/>
      <c r="DG149" s="128"/>
      <c r="DH149" s="128"/>
      <c r="DI149" s="128"/>
      <c r="DJ149" s="128"/>
      <c r="DK149" s="128"/>
      <c r="DL149" s="128"/>
      <c r="DM149" s="128"/>
      <c r="DN149" s="128"/>
      <c r="DO149" s="128"/>
      <c r="DP149" s="128"/>
      <c r="DQ149" s="128"/>
      <c r="DR149" s="128"/>
      <c r="DS149" s="128"/>
      <c r="DT149" s="128"/>
      <c r="DU149" s="128"/>
      <c r="DV149" s="128"/>
      <c r="DW149" s="128"/>
      <c r="DX149" s="128"/>
      <c r="DY149" s="128"/>
      <c r="DZ149" s="128"/>
      <c r="EA149" s="128"/>
      <c r="EB149" s="128"/>
      <c r="EC149" s="128"/>
      <c r="ED149" s="128"/>
      <c r="EE149" s="128"/>
      <c r="EF149" s="128"/>
      <c r="EG149" s="128"/>
      <c r="EH149" s="128"/>
      <c r="EI149" s="128"/>
    </row>
    <row r="150" spans="1:139" x14ac:dyDescent="0.3">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c r="CU150" s="128"/>
      <c r="CV150" s="128"/>
      <c r="CW150" s="128"/>
      <c r="CX150" s="128"/>
      <c r="CY150" s="128"/>
      <c r="CZ150" s="128"/>
      <c r="DA150" s="128"/>
      <c r="DB150" s="128"/>
      <c r="DC150" s="128"/>
      <c r="DD150" s="128"/>
      <c r="DE150" s="128"/>
      <c r="DF150" s="128"/>
      <c r="DG150" s="128"/>
      <c r="DH150" s="128"/>
      <c r="DI150" s="128"/>
      <c r="DJ150" s="128"/>
      <c r="DK150" s="128"/>
      <c r="DL150" s="128"/>
      <c r="DM150" s="128"/>
      <c r="DN150" s="128"/>
      <c r="DO150" s="128"/>
      <c r="DP150" s="128"/>
      <c r="DQ150" s="128"/>
      <c r="DR150" s="128"/>
      <c r="DS150" s="128"/>
      <c r="DT150" s="128"/>
      <c r="DU150" s="128"/>
      <c r="DV150" s="128"/>
      <c r="DW150" s="128"/>
      <c r="DX150" s="128"/>
      <c r="DY150" s="128"/>
      <c r="DZ150" s="128"/>
      <c r="EA150" s="128"/>
      <c r="EB150" s="128"/>
      <c r="EC150" s="128"/>
      <c r="ED150" s="128"/>
      <c r="EE150" s="128"/>
      <c r="EF150" s="128"/>
      <c r="EG150" s="128"/>
      <c r="EH150" s="128"/>
      <c r="EI150" s="128"/>
    </row>
    <row r="151" spans="1:139" x14ac:dyDescent="0.3">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c r="CU151" s="128"/>
      <c r="CV151" s="128"/>
      <c r="CW151" s="128"/>
      <c r="CX151" s="128"/>
      <c r="CY151" s="128"/>
      <c r="CZ151" s="128"/>
      <c r="DA151" s="128"/>
      <c r="DB151" s="128"/>
      <c r="DC151" s="128"/>
      <c r="DD151" s="128"/>
      <c r="DE151" s="128"/>
      <c r="DF151" s="128"/>
      <c r="DG151" s="128"/>
      <c r="DH151" s="128"/>
      <c r="DI151" s="128"/>
      <c r="DJ151" s="128"/>
      <c r="DK151" s="128"/>
      <c r="DL151" s="128"/>
      <c r="DM151" s="128"/>
      <c r="DN151" s="128"/>
      <c r="DO151" s="128"/>
      <c r="DP151" s="128"/>
      <c r="DQ151" s="128"/>
      <c r="DR151" s="128"/>
      <c r="DS151" s="128"/>
      <c r="DT151" s="128"/>
      <c r="DU151" s="128"/>
      <c r="DV151" s="128"/>
      <c r="DW151" s="128"/>
      <c r="DX151" s="128"/>
      <c r="DY151" s="128"/>
      <c r="DZ151" s="128"/>
      <c r="EA151" s="128"/>
      <c r="EB151" s="128"/>
      <c r="EC151" s="128"/>
      <c r="ED151" s="128"/>
      <c r="EE151" s="128"/>
      <c r="EF151" s="128"/>
      <c r="EG151" s="128"/>
      <c r="EH151" s="128"/>
      <c r="EI151" s="128"/>
    </row>
    <row r="152" spans="1:139" x14ac:dyDescent="0.3">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c r="CU152" s="128"/>
      <c r="CV152" s="128"/>
      <c r="CW152" s="128"/>
      <c r="CX152" s="128"/>
      <c r="CY152" s="128"/>
      <c r="CZ152" s="128"/>
      <c r="DA152" s="128"/>
      <c r="DB152" s="128"/>
      <c r="DC152" s="128"/>
      <c r="DD152" s="128"/>
      <c r="DE152" s="128"/>
      <c r="DF152" s="128"/>
      <c r="DG152" s="128"/>
      <c r="DH152" s="128"/>
      <c r="DI152" s="128"/>
      <c r="DJ152" s="128"/>
      <c r="DK152" s="128"/>
      <c r="DL152" s="128"/>
      <c r="DM152" s="128"/>
      <c r="DN152" s="128"/>
      <c r="DO152" s="128"/>
      <c r="DP152" s="128"/>
      <c r="DQ152" s="128"/>
      <c r="DR152" s="128"/>
      <c r="DS152" s="128"/>
      <c r="DT152" s="128"/>
      <c r="DU152" s="128"/>
      <c r="DV152" s="128"/>
      <c r="DW152" s="128"/>
      <c r="DX152" s="128"/>
      <c r="DY152" s="128"/>
      <c r="DZ152" s="128"/>
      <c r="EA152" s="128"/>
      <c r="EB152" s="128"/>
      <c r="EC152" s="128"/>
      <c r="ED152" s="128"/>
      <c r="EE152" s="128"/>
      <c r="EF152" s="128"/>
      <c r="EG152" s="128"/>
      <c r="EH152" s="128"/>
      <c r="EI152" s="128"/>
    </row>
    <row r="153" spans="1:139" x14ac:dyDescent="0.3">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c r="CU153" s="128"/>
      <c r="CV153" s="128"/>
      <c r="CW153" s="128"/>
      <c r="CX153" s="128"/>
      <c r="CY153" s="128"/>
      <c r="CZ153" s="128"/>
      <c r="DA153" s="128"/>
      <c r="DB153" s="128"/>
      <c r="DC153" s="128"/>
      <c r="DD153" s="128"/>
      <c r="DE153" s="128"/>
      <c r="DF153" s="128"/>
      <c r="DG153" s="128"/>
      <c r="DH153" s="128"/>
      <c r="DI153" s="128"/>
      <c r="DJ153" s="128"/>
      <c r="DK153" s="128"/>
      <c r="DL153" s="128"/>
      <c r="DM153" s="128"/>
      <c r="DN153" s="128"/>
      <c r="DO153" s="128"/>
      <c r="DP153" s="128"/>
      <c r="DQ153" s="128"/>
      <c r="DR153" s="128"/>
      <c r="DS153" s="128"/>
      <c r="DT153" s="128"/>
      <c r="DU153" s="128"/>
      <c r="DV153" s="128"/>
      <c r="DW153" s="128"/>
      <c r="DX153" s="128"/>
      <c r="DY153" s="128"/>
      <c r="DZ153" s="128"/>
      <c r="EA153" s="128"/>
      <c r="EB153" s="128"/>
      <c r="EC153" s="128"/>
      <c r="ED153" s="128"/>
      <c r="EE153" s="128"/>
      <c r="EF153" s="128"/>
      <c r="EG153" s="128"/>
      <c r="EH153" s="128"/>
      <c r="EI153" s="128"/>
    </row>
    <row r="154" spans="1:139" x14ac:dyDescent="0.3">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c r="CU154" s="128"/>
      <c r="CV154" s="128"/>
      <c r="CW154" s="128"/>
      <c r="CX154" s="128"/>
      <c r="CY154" s="128"/>
      <c r="CZ154" s="128"/>
      <c r="DA154" s="128"/>
      <c r="DB154" s="128"/>
      <c r="DC154" s="128"/>
      <c r="DD154" s="128"/>
      <c r="DE154" s="128"/>
      <c r="DF154" s="128"/>
      <c r="DG154" s="128"/>
      <c r="DH154" s="128"/>
      <c r="DI154" s="128"/>
      <c r="DJ154" s="128"/>
      <c r="DK154" s="128"/>
      <c r="DL154" s="128"/>
      <c r="DM154" s="128"/>
      <c r="DN154" s="128"/>
      <c r="DO154" s="128"/>
      <c r="DP154" s="128"/>
      <c r="DQ154" s="128"/>
      <c r="DR154" s="128"/>
      <c r="DS154" s="128"/>
      <c r="DT154" s="128"/>
      <c r="DU154" s="128"/>
      <c r="DV154" s="128"/>
      <c r="DW154" s="128"/>
      <c r="DX154" s="128"/>
      <c r="DY154" s="128"/>
      <c r="DZ154" s="128"/>
      <c r="EA154" s="128"/>
      <c r="EB154" s="128"/>
      <c r="EC154" s="128"/>
      <c r="ED154" s="128"/>
      <c r="EE154" s="128"/>
      <c r="EF154" s="128"/>
      <c r="EG154" s="128"/>
      <c r="EH154" s="128"/>
      <c r="EI154" s="128"/>
    </row>
    <row r="155" spans="1:139" x14ac:dyDescent="0.3">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c r="CU155" s="128"/>
      <c r="CV155" s="128"/>
      <c r="CW155" s="128"/>
      <c r="CX155" s="128"/>
      <c r="CY155" s="128"/>
      <c r="CZ155" s="128"/>
      <c r="DA155" s="128"/>
      <c r="DB155" s="128"/>
      <c r="DC155" s="128"/>
      <c r="DD155" s="128"/>
      <c r="DE155" s="128"/>
      <c r="DF155" s="128"/>
      <c r="DG155" s="128"/>
      <c r="DH155" s="128"/>
      <c r="DI155" s="128"/>
      <c r="DJ155" s="128"/>
      <c r="DK155" s="128"/>
      <c r="DL155" s="128"/>
      <c r="DM155" s="128"/>
      <c r="DN155" s="128"/>
      <c r="DO155" s="128"/>
      <c r="DP155" s="128"/>
      <c r="DQ155" s="128"/>
      <c r="DR155" s="128"/>
      <c r="DS155" s="128"/>
      <c r="DT155" s="128"/>
      <c r="DU155" s="128"/>
      <c r="DV155" s="128"/>
      <c r="DW155" s="128"/>
      <c r="DX155" s="128"/>
      <c r="DY155" s="128"/>
      <c r="DZ155" s="128"/>
      <c r="EA155" s="128"/>
      <c r="EB155" s="128"/>
      <c r="EC155" s="128"/>
      <c r="ED155" s="128"/>
      <c r="EE155" s="128"/>
      <c r="EF155" s="128"/>
      <c r="EG155" s="128"/>
      <c r="EH155" s="128"/>
      <c r="EI155" s="128"/>
    </row>
    <row r="156" spans="1:139" x14ac:dyDescent="0.3">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c r="CU156" s="128"/>
      <c r="CV156" s="128"/>
      <c r="CW156" s="128"/>
      <c r="CX156" s="128"/>
      <c r="CY156" s="128"/>
      <c r="CZ156" s="128"/>
      <c r="DA156" s="128"/>
      <c r="DB156" s="128"/>
      <c r="DC156" s="128"/>
      <c r="DD156" s="128"/>
      <c r="DE156" s="128"/>
      <c r="DF156" s="128"/>
      <c r="DG156" s="128"/>
      <c r="DH156" s="128"/>
      <c r="DI156" s="128"/>
      <c r="DJ156" s="128"/>
      <c r="DK156" s="128"/>
      <c r="DL156" s="128"/>
      <c r="DM156" s="128"/>
      <c r="DN156" s="128"/>
      <c r="DO156" s="128"/>
      <c r="DP156" s="128"/>
      <c r="DQ156" s="128"/>
      <c r="DR156" s="128"/>
      <c r="DS156" s="128"/>
      <c r="DT156" s="128"/>
      <c r="DU156" s="128"/>
      <c r="DV156" s="128"/>
      <c r="DW156" s="128"/>
      <c r="DX156" s="128"/>
      <c r="DY156" s="128"/>
      <c r="DZ156" s="128"/>
      <c r="EA156" s="128"/>
      <c r="EB156" s="128"/>
      <c r="EC156" s="128"/>
      <c r="ED156" s="128"/>
      <c r="EE156" s="128"/>
      <c r="EF156" s="128"/>
      <c r="EG156" s="128"/>
      <c r="EH156" s="128"/>
      <c r="EI156" s="128"/>
    </row>
    <row r="157" spans="1:139" x14ac:dyDescent="0.3">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c r="CU157" s="128"/>
      <c r="CV157" s="128"/>
      <c r="CW157" s="128"/>
      <c r="CX157" s="128"/>
      <c r="CY157" s="128"/>
      <c r="CZ157" s="128"/>
      <c r="DA157" s="128"/>
      <c r="DB157" s="128"/>
      <c r="DC157" s="128"/>
      <c r="DD157" s="128"/>
      <c r="DE157" s="128"/>
      <c r="DF157" s="128"/>
      <c r="DG157" s="128"/>
      <c r="DH157" s="128"/>
      <c r="DI157" s="128"/>
      <c r="DJ157" s="128"/>
      <c r="DK157" s="128"/>
      <c r="DL157" s="128"/>
      <c r="DM157" s="128"/>
      <c r="DN157" s="128"/>
      <c r="DO157" s="128"/>
      <c r="DP157" s="128"/>
      <c r="DQ157" s="128"/>
      <c r="DR157" s="128"/>
      <c r="DS157" s="128"/>
      <c r="DT157" s="128"/>
      <c r="DU157" s="128"/>
      <c r="DV157" s="128"/>
      <c r="DW157" s="128"/>
      <c r="DX157" s="128"/>
      <c r="DY157" s="128"/>
      <c r="DZ157" s="128"/>
      <c r="EA157" s="128"/>
      <c r="EB157" s="128"/>
      <c r="EC157" s="128"/>
      <c r="ED157" s="128"/>
      <c r="EE157" s="128"/>
      <c r="EF157" s="128"/>
      <c r="EG157" s="128"/>
      <c r="EH157" s="128"/>
      <c r="EI157" s="128"/>
    </row>
    <row r="158" spans="1:139" x14ac:dyDescent="0.3">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c r="CU158" s="128"/>
      <c r="CV158" s="128"/>
      <c r="CW158" s="128"/>
      <c r="CX158" s="128"/>
      <c r="CY158" s="128"/>
      <c r="CZ158" s="128"/>
      <c r="DA158" s="128"/>
      <c r="DB158" s="128"/>
      <c r="DC158" s="128"/>
      <c r="DD158" s="128"/>
      <c r="DE158" s="128"/>
      <c r="DF158" s="128"/>
      <c r="DG158" s="128"/>
      <c r="DH158" s="128"/>
      <c r="DI158" s="128"/>
      <c r="DJ158" s="128"/>
      <c r="DK158" s="128"/>
      <c r="DL158" s="128"/>
      <c r="DM158" s="128"/>
      <c r="DN158" s="128"/>
      <c r="DO158" s="128"/>
      <c r="DP158" s="128"/>
      <c r="DQ158" s="128"/>
      <c r="DR158" s="128"/>
      <c r="DS158" s="128"/>
      <c r="DT158" s="128"/>
      <c r="DU158" s="128"/>
      <c r="DV158" s="128"/>
      <c r="DW158" s="128"/>
      <c r="DX158" s="128"/>
      <c r="DY158" s="128"/>
      <c r="DZ158" s="128"/>
      <c r="EA158" s="128"/>
      <c r="EB158" s="128"/>
      <c r="EC158" s="128"/>
      <c r="ED158" s="128"/>
      <c r="EE158" s="128"/>
      <c r="EF158" s="128"/>
      <c r="EG158" s="128"/>
      <c r="EH158" s="128"/>
      <c r="EI158" s="128"/>
    </row>
    <row r="159" spans="1:139" x14ac:dyDescent="0.3">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c r="CU159" s="128"/>
      <c r="CV159" s="128"/>
      <c r="CW159" s="128"/>
      <c r="CX159" s="128"/>
      <c r="CY159" s="128"/>
      <c r="CZ159" s="128"/>
      <c r="DA159" s="128"/>
      <c r="DB159" s="128"/>
      <c r="DC159" s="128"/>
      <c r="DD159" s="128"/>
      <c r="DE159" s="128"/>
      <c r="DF159" s="128"/>
      <c r="DG159" s="128"/>
      <c r="DH159" s="128"/>
      <c r="DI159" s="128"/>
      <c r="DJ159" s="128"/>
      <c r="DK159" s="128"/>
      <c r="DL159" s="128"/>
      <c r="DM159" s="128"/>
      <c r="DN159" s="128"/>
      <c r="DO159" s="128"/>
      <c r="DP159" s="128"/>
      <c r="DQ159" s="128"/>
      <c r="DR159" s="128"/>
      <c r="DS159" s="128"/>
      <c r="DT159" s="128"/>
      <c r="DU159" s="128"/>
      <c r="DV159" s="128"/>
      <c r="DW159" s="128"/>
      <c r="DX159" s="128"/>
      <c r="DY159" s="128"/>
      <c r="DZ159" s="128"/>
      <c r="EA159" s="128"/>
      <c r="EB159" s="128"/>
      <c r="EC159" s="128"/>
      <c r="ED159" s="128"/>
      <c r="EE159" s="128"/>
      <c r="EF159" s="128"/>
      <c r="EG159" s="128"/>
      <c r="EH159" s="128"/>
      <c r="EI159" s="128"/>
    </row>
    <row r="160" spans="1:139" x14ac:dyDescent="0.3">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c r="CU160" s="128"/>
      <c r="CV160" s="128"/>
      <c r="CW160" s="128"/>
      <c r="CX160" s="128"/>
      <c r="CY160" s="128"/>
      <c r="CZ160" s="128"/>
      <c r="DA160" s="128"/>
      <c r="DB160" s="128"/>
      <c r="DC160" s="128"/>
      <c r="DD160" s="128"/>
      <c r="DE160" s="128"/>
      <c r="DF160" s="128"/>
      <c r="DG160" s="128"/>
      <c r="DH160" s="128"/>
      <c r="DI160" s="128"/>
      <c r="DJ160" s="128"/>
      <c r="DK160" s="128"/>
      <c r="DL160" s="128"/>
      <c r="DM160" s="128"/>
      <c r="DN160" s="128"/>
      <c r="DO160" s="128"/>
      <c r="DP160" s="128"/>
      <c r="DQ160" s="128"/>
      <c r="DR160" s="128"/>
      <c r="DS160" s="128"/>
      <c r="DT160" s="128"/>
      <c r="DU160" s="128"/>
      <c r="DV160" s="128"/>
      <c r="DW160" s="128"/>
      <c r="DX160" s="128"/>
      <c r="DY160" s="128"/>
      <c r="DZ160" s="128"/>
      <c r="EA160" s="128"/>
      <c r="EB160" s="128"/>
      <c r="EC160" s="128"/>
      <c r="ED160" s="128"/>
      <c r="EE160" s="128"/>
      <c r="EF160" s="128"/>
      <c r="EG160" s="128"/>
      <c r="EH160" s="128"/>
      <c r="EI160" s="128"/>
    </row>
    <row r="161" spans="1:139" x14ac:dyDescent="0.3">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c r="CU161" s="128"/>
      <c r="CV161" s="128"/>
      <c r="CW161" s="128"/>
      <c r="CX161" s="128"/>
      <c r="CY161" s="128"/>
      <c r="CZ161" s="128"/>
      <c r="DA161" s="128"/>
      <c r="DB161" s="128"/>
      <c r="DC161" s="128"/>
      <c r="DD161" s="128"/>
      <c r="DE161" s="128"/>
      <c r="DF161" s="128"/>
      <c r="DG161" s="128"/>
      <c r="DH161" s="128"/>
      <c r="DI161" s="128"/>
      <c r="DJ161" s="128"/>
      <c r="DK161" s="128"/>
      <c r="DL161" s="128"/>
      <c r="DM161" s="128"/>
      <c r="DN161" s="128"/>
      <c r="DO161" s="128"/>
      <c r="DP161" s="128"/>
      <c r="DQ161" s="128"/>
      <c r="DR161" s="128"/>
      <c r="DS161" s="128"/>
      <c r="DT161" s="128"/>
      <c r="DU161" s="128"/>
      <c r="DV161" s="128"/>
      <c r="DW161" s="128"/>
      <c r="DX161" s="128"/>
      <c r="DY161" s="128"/>
      <c r="DZ161" s="128"/>
      <c r="EA161" s="128"/>
      <c r="EB161" s="128"/>
      <c r="EC161" s="128"/>
      <c r="ED161" s="128"/>
      <c r="EE161" s="128"/>
      <c r="EF161" s="128"/>
      <c r="EG161" s="128"/>
      <c r="EH161" s="128"/>
      <c r="EI161" s="128"/>
    </row>
    <row r="162" spans="1:139" x14ac:dyDescent="0.3">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c r="CU162" s="128"/>
      <c r="CV162" s="128"/>
      <c r="CW162" s="128"/>
      <c r="CX162" s="128"/>
      <c r="CY162" s="128"/>
      <c r="CZ162" s="128"/>
      <c r="DA162" s="128"/>
      <c r="DB162" s="128"/>
      <c r="DC162" s="128"/>
      <c r="DD162" s="128"/>
      <c r="DE162" s="128"/>
      <c r="DF162" s="128"/>
      <c r="DG162" s="128"/>
      <c r="DH162" s="128"/>
      <c r="DI162" s="128"/>
      <c r="DJ162" s="128"/>
      <c r="DK162" s="128"/>
      <c r="DL162" s="128"/>
      <c r="DM162" s="128"/>
      <c r="DN162" s="128"/>
      <c r="DO162" s="128"/>
      <c r="DP162" s="128"/>
      <c r="DQ162" s="128"/>
      <c r="DR162" s="128"/>
      <c r="DS162" s="128"/>
      <c r="DT162" s="128"/>
      <c r="DU162" s="128"/>
      <c r="DV162" s="128"/>
      <c r="DW162" s="128"/>
      <c r="DX162" s="128"/>
      <c r="DY162" s="128"/>
      <c r="DZ162" s="128"/>
      <c r="EA162" s="128"/>
      <c r="EB162" s="128"/>
      <c r="EC162" s="128"/>
      <c r="ED162" s="128"/>
      <c r="EE162" s="128"/>
      <c r="EF162" s="128"/>
      <c r="EG162" s="128"/>
      <c r="EH162" s="128"/>
      <c r="EI162" s="128"/>
    </row>
    <row r="163" spans="1:139" x14ac:dyDescent="0.3">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c r="CU163" s="128"/>
      <c r="CV163" s="128"/>
      <c r="CW163" s="128"/>
      <c r="CX163" s="128"/>
      <c r="CY163" s="128"/>
      <c r="CZ163" s="128"/>
      <c r="DA163" s="128"/>
      <c r="DB163" s="128"/>
      <c r="DC163" s="128"/>
      <c r="DD163" s="128"/>
      <c r="DE163" s="128"/>
      <c r="DF163" s="128"/>
      <c r="DG163" s="128"/>
      <c r="DH163" s="128"/>
      <c r="DI163" s="128"/>
      <c r="DJ163" s="128"/>
      <c r="DK163" s="128"/>
      <c r="DL163" s="128"/>
      <c r="DM163" s="128"/>
      <c r="DN163" s="128"/>
      <c r="DO163" s="128"/>
      <c r="DP163" s="128"/>
      <c r="DQ163" s="128"/>
      <c r="DR163" s="128"/>
      <c r="DS163" s="128"/>
      <c r="DT163" s="128"/>
      <c r="DU163" s="128"/>
      <c r="DV163" s="128"/>
      <c r="DW163" s="128"/>
      <c r="DX163" s="128"/>
      <c r="DY163" s="128"/>
      <c r="DZ163" s="128"/>
      <c r="EA163" s="128"/>
      <c r="EB163" s="128"/>
      <c r="EC163" s="128"/>
      <c r="ED163" s="128"/>
      <c r="EE163" s="128"/>
      <c r="EF163" s="128"/>
      <c r="EG163" s="128"/>
      <c r="EH163" s="128"/>
      <c r="EI163" s="128"/>
    </row>
    <row r="164" spans="1:139" x14ac:dyDescent="0.3">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c r="CU164" s="128"/>
      <c r="CV164" s="128"/>
      <c r="CW164" s="128"/>
      <c r="CX164" s="128"/>
      <c r="CY164" s="128"/>
      <c r="CZ164" s="128"/>
      <c r="DA164" s="128"/>
      <c r="DB164" s="128"/>
      <c r="DC164" s="128"/>
      <c r="DD164" s="128"/>
      <c r="DE164" s="128"/>
      <c r="DF164" s="128"/>
      <c r="DG164" s="128"/>
      <c r="DH164" s="128"/>
      <c r="DI164" s="128"/>
      <c r="DJ164" s="128"/>
      <c r="DK164" s="128"/>
      <c r="DL164" s="128"/>
      <c r="DM164" s="128"/>
      <c r="DN164" s="128"/>
      <c r="DO164" s="128"/>
      <c r="DP164" s="128"/>
      <c r="DQ164" s="128"/>
      <c r="DR164" s="128"/>
      <c r="DS164" s="128"/>
      <c r="DT164" s="128"/>
      <c r="DU164" s="128"/>
      <c r="DV164" s="128"/>
      <c r="DW164" s="128"/>
      <c r="DX164" s="128"/>
      <c r="DY164" s="128"/>
      <c r="DZ164" s="128"/>
      <c r="EA164" s="128"/>
      <c r="EB164" s="128"/>
      <c r="EC164" s="128"/>
      <c r="ED164" s="128"/>
      <c r="EE164" s="128"/>
      <c r="EF164" s="128"/>
      <c r="EG164" s="128"/>
      <c r="EH164" s="128"/>
      <c r="EI164" s="128"/>
    </row>
    <row r="165" spans="1:139" x14ac:dyDescent="0.3">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c r="CU165" s="128"/>
      <c r="CV165" s="128"/>
      <c r="CW165" s="128"/>
      <c r="CX165" s="128"/>
      <c r="CY165" s="128"/>
      <c r="CZ165" s="128"/>
      <c r="DA165" s="128"/>
      <c r="DB165" s="128"/>
      <c r="DC165" s="128"/>
      <c r="DD165" s="128"/>
      <c r="DE165" s="128"/>
      <c r="DF165" s="128"/>
      <c r="DG165" s="128"/>
      <c r="DH165" s="128"/>
      <c r="DI165" s="128"/>
      <c r="DJ165" s="128"/>
      <c r="DK165" s="128"/>
      <c r="DL165" s="128"/>
      <c r="DM165" s="128"/>
      <c r="DN165" s="128"/>
      <c r="DO165" s="128"/>
      <c r="DP165" s="128"/>
      <c r="DQ165" s="128"/>
      <c r="DR165" s="128"/>
      <c r="DS165" s="128"/>
      <c r="DT165" s="128"/>
      <c r="DU165" s="128"/>
      <c r="DV165" s="128"/>
      <c r="DW165" s="128"/>
      <c r="DX165" s="128"/>
      <c r="DY165" s="128"/>
      <c r="DZ165" s="128"/>
      <c r="EA165" s="128"/>
      <c r="EB165" s="128"/>
      <c r="EC165" s="128"/>
      <c r="ED165" s="128"/>
      <c r="EE165" s="128"/>
      <c r="EF165" s="128"/>
      <c r="EG165" s="128"/>
      <c r="EH165" s="128"/>
      <c r="EI165" s="128"/>
    </row>
    <row r="166" spans="1:139" x14ac:dyDescent="0.3">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c r="CU166" s="128"/>
      <c r="CV166" s="128"/>
      <c r="CW166" s="128"/>
      <c r="CX166" s="128"/>
      <c r="CY166" s="128"/>
      <c r="CZ166" s="128"/>
      <c r="DA166" s="128"/>
      <c r="DB166" s="128"/>
      <c r="DC166" s="128"/>
      <c r="DD166" s="128"/>
      <c r="DE166" s="128"/>
      <c r="DF166" s="128"/>
      <c r="DG166" s="128"/>
      <c r="DH166" s="128"/>
      <c r="DI166" s="128"/>
      <c r="DJ166" s="128"/>
      <c r="DK166" s="128"/>
      <c r="DL166" s="128"/>
      <c r="DM166" s="128"/>
      <c r="DN166" s="128"/>
      <c r="DO166" s="128"/>
      <c r="DP166" s="128"/>
      <c r="DQ166" s="128"/>
      <c r="DR166" s="128"/>
      <c r="DS166" s="128"/>
      <c r="DT166" s="128"/>
      <c r="DU166" s="128"/>
      <c r="DV166" s="128"/>
      <c r="DW166" s="128"/>
      <c r="DX166" s="128"/>
      <c r="DY166" s="128"/>
      <c r="DZ166" s="128"/>
      <c r="EA166" s="128"/>
      <c r="EB166" s="128"/>
      <c r="EC166" s="128"/>
      <c r="ED166" s="128"/>
      <c r="EE166" s="128"/>
      <c r="EF166" s="128"/>
      <c r="EG166" s="128"/>
      <c r="EH166" s="128"/>
      <c r="EI166" s="128"/>
    </row>
    <row r="167" spans="1:139" x14ac:dyDescent="0.3">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c r="CU167" s="128"/>
      <c r="CV167" s="128"/>
      <c r="CW167" s="128"/>
      <c r="CX167" s="128"/>
      <c r="CY167" s="128"/>
      <c r="CZ167" s="128"/>
      <c r="DA167" s="128"/>
      <c r="DB167" s="128"/>
      <c r="DC167" s="128"/>
      <c r="DD167" s="128"/>
      <c r="DE167" s="128"/>
      <c r="DF167" s="128"/>
      <c r="DG167" s="128"/>
      <c r="DH167" s="128"/>
      <c r="DI167" s="128"/>
      <c r="DJ167" s="128"/>
      <c r="DK167" s="128"/>
      <c r="DL167" s="128"/>
      <c r="DM167" s="128"/>
      <c r="DN167" s="128"/>
      <c r="DO167" s="128"/>
      <c r="DP167" s="128"/>
      <c r="DQ167" s="128"/>
      <c r="DR167" s="128"/>
      <c r="DS167" s="128"/>
      <c r="DT167" s="128"/>
      <c r="DU167" s="128"/>
      <c r="DV167" s="128"/>
      <c r="DW167" s="128"/>
      <c r="DX167" s="128"/>
      <c r="DY167" s="128"/>
      <c r="DZ167" s="128"/>
      <c r="EA167" s="128"/>
      <c r="EB167" s="128"/>
      <c r="EC167" s="128"/>
      <c r="ED167" s="128"/>
      <c r="EE167" s="128"/>
      <c r="EF167" s="128"/>
      <c r="EG167" s="128"/>
      <c r="EH167" s="128"/>
      <c r="EI167" s="128"/>
    </row>
    <row r="168" spans="1:139" x14ac:dyDescent="0.3">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c r="CU168" s="128"/>
      <c r="CV168" s="128"/>
      <c r="CW168" s="128"/>
      <c r="CX168" s="128"/>
      <c r="CY168" s="128"/>
      <c r="CZ168" s="128"/>
      <c r="DA168" s="128"/>
      <c r="DB168" s="128"/>
      <c r="DC168" s="128"/>
      <c r="DD168" s="128"/>
      <c r="DE168" s="128"/>
      <c r="DF168" s="128"/>
      <c r="DG168" s="128"/>
      <c r="DH168" s="128"/>
      <c r="DI168" s="128"/>
      <c r="DJ168" s="128"/>
      <c r="DK168" s="128"/>
      <c r="DL168" s="128"/>
      <c r="DM168" s="128"/>
      <c r="DN168" s="128"/>
      <c r="DO168" s="128"/>
      <c r="DP168" s="128"/>
      <c r="DQ168" s="128"/>
      <c r="DR168" s="128"/>
      <c r="DS168" s="128"/>
      <c r="DT168" s="128"/>
      <c r="DU168" s="128"/>
      <c r="DV168" s="128"/>
      <c r="DW168" s="128"/>
      <c r="DX168" s="128"/>
      <c r="DY168" s="128"/>
      <c r="DZ168" s="128"/>
      <c r="EA168" s="128"/>
      <c r="EB168" s="128"/>
      <c r="EC168" s="128"/>
      <c r="ED168" s="128"/>
      <c r="EE168" s="128"/>
      <c r="EF168" s="128"/>
      <c r="EG168" s="128"/>
      <c r="EH168" s="128"/>
      <c r="EI168" s="128"/>
    </row>
    <row r="169" spans="1:139" x14ac:dyDescent="0.3">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c r="CU169" s="128"/>
      <c r="CV169" s="128"/>
      <c r="CW169" s="128"/>
      <c r="CX169" s="128"/>
      <c r="CY169" s="128"/>
      <c r="CZ169" s="128"/>
      <c r="DA169" s="128"/>
      <c r="DB169" s="128"/>
      <c r="DC169" s="128"/>
      <c r="DD169" s="128"/>
      <c r="DE169" s="128"/>
      <c r="DF169" s="128"/>
      <c r="DG169" s="128"/>
      <c r="DH169" s="128"/>
      <c r="DI169" s="128"/>
      <c r="DJ169" s="128"/>
      <c r="DK169" s="128"/>
      <c r="DL169" s="128"/>
      <c r="DM169" s="128"/>
      <c r="DN169" s="128"/>
      <c r="DO169" s="128"/>
      <c r="DP169" s="128"/>
      <c r="DQ169" s="128"/>
      <c r="DR169" s="128"/>
      <c r="DS169" s="128"/>
      <c r="DT169" s="128"/>
      <c r="DU169" s="128"/>
      <c r="DV169" s="128"/>
      <c r="DW169" s="128"/>
      <c r="DX169" s="128"/>
      <c r="DY169" s="128"/>
      <c r="DZ169" s="128"/>
      <c r="EA169" s="128"/>
      <c r="EB169" s="128"/>
      <c r="EC169" s="128"/>
      <c r="ED169" s="128"/>
      <c r="EE169" s="128"/>
      <c r="EF169" s="128"/>
      <c r="EG169" s="128"/>
      <c r="EH169" s="128"/>
      <c r="EI169" s="128"/>
    </row>
    <row r="170" spans="1:139" x14ac:dyDescent="0.3">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c r="CU170" s="128"/>
      <c r="CV170" s="128"/>
      <c r="CW170" s="128"/>
      <c r="CX170" s="128"/>
      <c r="CY170" s="128"/>
      <c r="CZ170" s="128"/>
      <c r="DA170" s="128"/>
      <c r="DB170" s="128"/>
      <c r="DC170" s="128"/>
      <c r="DD170" s="128"/>
      <c r="DE170" s="128"/>
      <c r="DF170" s="128"/>
      <c r="DG170" s="128"/>
      <c r="DH170" s="128"/>
      <c r="DI170" s="128"/>
      <c r="DJ170" s="128"/>
      <c r="DK170" s="128"/>
      <c r="DL170" s="128"/>
      <c r="DM170" s="128"/>
      <c r="DN170" s="128"/>
      <c r="DO170" s="128"/>
      <c r="DP170" s="128"/>
      <c r="DQ170" s="128"/>
      <c r="DR170" s="128"/>
      <c r="DS170" s="128"/>
      <c r="DT170" s="128"/>
      <c r="DU170" s="128"/>
      <c r="DV170" s="128"/>
      <c r="DW170" s="128"/>
      <c r="DX170" s="128"/>
      <c r="DY170" s="128"/>
      <c r="DZ170" s="128"/>
      <c r="EA170" s="128"/>
      <c r="EB170" s="128"/>
      <c r="EC170" s="128"/>
      <c r="ED170" s="128"/>
      <c r="EE170" s="128"/>
      <c r="EF170" s="128"/>
      <c r="EG170" s="128"/>
      <c r="EH170" s="128"/>
      <c r="EI170" s="128"/>
    </row>
    <row r="171" spans="1:139" x14ac:dyDescent="0.3">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c r="CU171" s="128"/>
      <c r="CV171" s="128"/>
      <c r="CW171" s="128"/>
      <c r="CX171" s="128"/>
      <c r="CY171" s="128"/>
      <c r="CZ171" s="128"/>
      <c r="DA171" s="128"/>
      <c r="DB171" s="128"/>
      <c r="DC171" s="128"/>
      <c r="DD171" s="128"/>
      <c r="DE171" s="128"/>
      <c r="DF171" s="128"/>
      <c r="DG171" s="128"/>
      <c r="DH171" s="128"/>
      <c r="DI171" s="128"/>
      <c r="DJ171" s="128"/>
      <c r="DK171" s="128"/>
      <c r="DL171" s="128"/>
      <c r="DM171" s="128"/>
      <c r="DN171" s="128"/>
      <c r="DO171" s="128"/>
      <c r="DP171" s="128"/>
      <c r="DQ171" s="128"/>
      <c r="DR171" s="128"/>
      <c r="DS171" s="128"/>
      <c r="DT171" s="128"/>
      <c r="DU171" s="128"/>
      <c r="DV171" s="128"/>
      <c r="DW171" s="128"/>
      <c r="DX171" s="128"/>
      <c r="DY171" s="128"/>
      <c r="DZ171" s="128"/>
      <c r="EA171" s="128"/>
      <c r="EB171" s="128"/>
      <c r="EC171" s="128"/>
      <c r="ED171" s="128"/>
      <c r="EE171" s="128"/>
      <c r="EF171" s="128"/>
      <c r="EG171" s="128"/>
      <c r="EH171" s="128"/>
      <c r="EI171" s="128"/>
    </row>
    <row r="172" spans="1:139" x14ac:dyDescent="0.3">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c r="CU172" s="128"/>
      <c r="CV172" s="128"/>
      <c r="CW172" s="128"/>
      <c r="CX172" s="128"/>
      <c r="CY172" s="128"/>
      <c r="CZ172" s="128"/>
      <c r="DA172" s="128"/>
      <c r="DB172" s="128"/>
      <c r="DC172" s="128"/>
      <c r="DD172" s="128"/>
      <c r="DE172" s="128"/>
      <c r="DF172" s="128"/>
      <c r="DG172" s="128"/>
      <c r="DH172" s="128"/>
      <c r="DI172" s="128"/>
      <c r="DJ172" s="128"/>
      <c r="DK172" s="128"/>
      <c r="DL172" s="128"/>
      <c r="DM172" s="128"/>
      <c r="DN172" s="128"/>
      <c r="DO172" s="128"/>
      <c r="DP172" s="128"/>
      <c r="DQ172" s="128"/>
      <c r="DR172" s="128"/>
      <c r="DS172" s="128"/>
      <c r="DT172" s="128"/>
      <c r="DU172" s="128"/>
      <c r="DV172" s="128"/>
      <c r="DW172" s="128"/>
      <c r="DX172" s="128"/>
      <c r="DY172" s="128"/>
      <c r="DZ172" s="128"/>
      <c r="EA172" s="128"/>
      <c r="EB172" s="128"/>
      <c r="EC172" s="128"/>
      <c r="ED172" s="128"/>
      <c r="EE172" s="128"/>
      <c r="EF172" s="128"/>
      <c r="EG172" s="128"/>
      <c r="EH172" s="128"/>
      <c r="EI172" s="128"/>
    </row>
    <row r="173" spans="1:139" x14ac:dyDescent="0.3">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c r="CU173" s="128"/>
      <c r="CV173" s="128"/>
      <c r="CW173" s="128"/>
      <c r="CX173" s="128"/>
      <c r="CY173" s="128"/>
      <c r="CZ173" s="128"/>
      <c r="DA173" s="128"/>
      <c r="DB173" s="128"/>
      <c r="DC173" s="128"/>
      <c r="DD173" s="128"/>
      <c r="DE173" s="128"/>
      <c r="DF173" s="128"/>
      <c r="DG173" s="128"/>
      <c r="DH173" s="128"/>
      <c r="DI173" s="128"/>
      <c r="DJ173" s="128"/>
      <c r="DK173" s="128"/>
      <c r="DL173" s="128"/>
      <c r="DM173" s="128"/>
      <c r="DN173" s="128"/>
      <c r="DO173" s="128"/>
      <c r="DP173" s="128"/>
      <c r="DQ173" s="128"/>
      <c r="DR173" s="128"/>
      <c r="DS173" s="128"/>
      <c r="DT173" s="128"/>
      <c r="DU173" s="128"/>
      <c r="DV173" s="128"/>
      <c r="DW173" s="128"/>
      <c r="DX173" s="128"/>
      <c r="DY173" s="128"/>
      <c r="DZ173" s="128"/>
      <c r="EA173" s="128"/>
      <c r="EB173" s="128"/>
      <c r="EC173" s="128"/>
      <c r="ED173" s="128"/>
      <c r="EE173" s="128"/>
      <c r="EF173" s="128"/>
      <c r="EG173" s="128"/>
      <c r="EH173" s="128"/>
      <c r="EI173" s="128"/>
    </row>
    <row r="174" spans="1:139" x14ac:dyDescent="0.3">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c r="CU174" s="128"/>
      <c r="CV174" s="128"/>
      <c r="CW174" s="128"/>
      <c r="CX174" s="128"/>
      <c r="CY174" s="128"/>
      <c r="CZ174" s="128"/>
      <c r="DA174" s="128"/>
      <c r="DB174" s="128"/>
      <c r="DC174" s="128"/>
      <c r="DD174" s="128"/>
      <c r="DE174" s="128"/>
      <c r="DF174" s="128"/>
      <c r="DG174" s="128"/>
      <c r="DH174" s="128"/>
      <c r="DI174" s="128"/>
      <c r="DJ174" s="128"/>
      <c r="DK174" s="128"/>
      <c r="DL174" s="128"/>
      <c r="DM174" s="128"/>
      <c r="DN174" s="128"/>
      <c r="DO174" s="128"/>
      <c r="DP174" s="128"/>
      <c r="DQ174" s="128"/>
      <c r="DR174" s="128"/>
      <c r="DS174" s="128"/>
      <c r="DT174" s="128"/>
      <c r="DU174" s="128"/>
      <c r="DV174" s="128"/>
      <c r="DW174" s="128"/>
      <c r="DX174" s="128"/>
      <c r="DY174" s="128"/>
      <c r="DZ174" s="128"/>
      <c r="EA174" s="128"/>
      <c r="EB174" s="128"/>
      <c r="EC174" s="128"/>
      <c r="ED174" s="128"/>
      <c r="EE174" s="128"/>
      <c r="EF174" s="128"/>
      <c r="EG174" s="128"/>
      <c r="EH174" s="128"/>
      <c r="EI174" s="128"/>
    </row>
    <row r="175" spans="1:139" x14ac:dyDescent="0.3">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c r="CU175" s="128"/>
      <c r="CV175" s="128"/>
      <c r="CW175" s="128"/>
      <c r="CX175" s="128"/>
      <c r="CY175" s="128"/>
      <c r="CZ175" s="128"/>
      <c r="DA175" s="128"/>
      <c r="DB175" s="128"/>
      <c r="DC175" s="128"/>
      <c r="DD175" s="128"/>
      <c r="DE175" s="128"/>
      <c r="DF175" s="128"/>
      <c r="DG175" s="128"/>
      <c r="DH175" s="128"/>
      <c r="DI175" s="128"/>
      <c r="DJ175" s="128"/>
      <c r="DK175" s="128"/>
      <c r="DL175" s="128"/>
      <c r="DM175" s="128"/>
      <c r="DN175" s="128"/>
      <c r="DO175" s="128"/>
      <c r="DP175" s="128"/>
      <c r="DQ175" s="128"/>
      <c r="DR175" s="128"/>
      <c r="DS175" s="128"/>
      <c r="DT175" s="128"/>
      <c r="DU175" s="128"/>
      <c r="DV175" s="128"/>
      <c r="DW175" s="128"/>
      <c r="DX175" s="128"/>
      <c r="DY175" s="128"/>
      <c r="DZ175" s="128"/>
      <c r="EA175" s="128"/>
      <c r="EB175" s="128"/>
      <c r="EC175" s="128"/>
      <c r="ED175" s="128"/>
      <c r="EE175" s="128"/>
      <c r="EF175" s="128"/>
      <c r="EG175" s="128"/>
      <c r="EH175" s="128"/>
      <c r="EI175" s="128"/>
    </row>
    <row r="176" spans="1:139" x14ac:dyDescent="0.3">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c r="CU176" s="128"/>
      <c r="CV176" s="128"/>
      <c r="CW176" s="128"/>
      <c r="CX176" s="128"/>
      <c r="CY176" s="128"/>
      <c r="CZ176" s="128"/>
      <c r="DA176" s="128"/>
      <c r="DB176" s="128"/>
      <c r="DC176" s="128"/>
      <c r="DD176" s="128"/>
      <c r="DE176" s="128"/>
      <c r="DF176" s="128"/>
      <c r="DG176" s="128"/>
      <c r="DH176" s="128"/>
      <c r="DI176" s="128"/>
      <c r="DJ176" s="128"/>
      <c r="DK176" s="128"/>
      <c r="DL176" s="128"/>
      <c r="DM176" s="128"/>
      <c r="DN176" s="128"/>
      <c r="DO176" s="128"/>
      <c r="DP176" s="128"/>
      <c r="DQ176" s="128"/>
      <c r="DR176" s="128"/>
      <c r="DS176" s="128"/>
      <c r="DT176" s="128"/>
      <c r="DU176" s="128"/>
      <c r="DV176" s="128"/>
      <c r="DW176" s="128"/>
      <c r="DX176" s="128"/>
      <c r="DY176" s="128"/>
      <c r="DZ176" s="128"/>
      <c r="EA176" s="128"/>
      <c r="EB176" s="128"/>
      <c r="EC176" s="128"/>
      <c r="ED176" s="128"/>
      <c r="EE176" s="128"/>
      <c r="EF176" s="128"/>
      <c r="EG176" s="128"/>
      <c r="EH176" s="128"/>
      <c r="EI176" s="128"/>
    </row>
    <row r="177" spans="1:139" x14ac:dyDescent="0.3">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c r="CU177" s="128"/>
      <c r="CV177" s="128"/>
      <c r="CW177" s="128"/>
      <c r="CX177" s="128"/>
      <c r="CY177" s="128"/>
      <c r="CZ177" s="128"/>
      <c r="DA177" s="128"/>
      <c r="DB177" s="128"/>
      <c r="DC177" s="128"/>
      <c r="DD177" s="128"/>
      <c r="DE177" s="128"/>
      <c r="DF177" s="128"/>
      <c r="DG177" s="128"/>
      <c r="DH177" s="128"/>
      <c r="DI177" s="128"/>
      <c r="DJ177" s="128"/>
      <c r="DK177" s="128"/>
      <c r="DL177" s="128"/>
      <c r="DM177" s="128"/>
      <c r="DN177" s="128"/>
      <c r="DO177" s="128"/>
      <c r="DP177" s="128"/>
      <c r="DQ177" s="128"/>
      <c r="DR177" s="128"/>
      <c r="DS177" s="128"/>
      <c r="DT177" s="128"/>
      <c r="DU177" s="128"/>
      <c r="DV177" s="128"/>
      <c r="DW177" s="128"/>
      <c r="DX177" s="128"/>
      <c r="DY177" s="128"/>
      <c r="DZ177" s="128"/>
      <c r="EA177" s="128"/>
      <c r="EB177" s="128"/>
      <c r="EC177" s="128"/>
      <c r="ED177" s="128"/>
      <c r="EE177" s="128"/>
      <c r="EF177" s="128"/>
      <c r="EG177" s="128"/>
      <c r="EH177" s="128"/>
      <c r="EI177" s="128"/>
    </row>
    <row r="178" spans="1:139" x14ac:dyDescent="0.3">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c r="CU178" s="128"/>
      <c r="CV178" s="128"/>
      <c r="CW178" s="128"/>
      <c r="CX178" s="128"/>
      <c r="CY178" s="128"/>
      <c r="CZ178" s="128"/>
      <c r="DA178" s="128"/>
      <c r="DB178" s="128"/>
      <c r="DC178" s="128"/>
      <c r="DD178" s="128"/>
      <c r="DE178" s="128"/>
      <c r="DF178" s="128"/>
      <c r="DG178" s="128"/>
      <c r="DH178" s="128"/>
      <c r="DI178" s="128"/>
      <c r="DJ178" s="128"/>
      <c r="DK178" s="128"/>
      <c r="DL178" s="128"/>
      <c r="DM178" s="128"/>
      <c r="DN178" s="128"/>
      <c r="DO178" s="128"/>
      <c r="DP178" s="128"/>
      <c r="DQ178" s="128"/>
      <c r="DR178" s="128"/>
      <c r="DS178" s="128"/>
      <c r="DT178" s="128"/>
      <c r="DU178" s="128"/>
      <c r="DV178" s="128"/>
      <c r="DW178" s="128"/>
      <c r="DX178" s="128"/>
      <c r="DY178" s="128"/>
      <c r="DZ178" s="128"/>
      <c r="EA178" s="128"/>
      <c r="EB178" s="128"/>
      <c r="EC178" s="128"/>
      <c r="ED178" s="128"/>
      <c r="EE178" s="128"/>
      <c r="EF178" s="128"/>
      <c r="EG178" s="128"/>
      <c r="EH178" s="128"/>
      <c r="EI178" s="128"/>
    </row>
    <row r="179" spans="1:139" x14ac:dyDescent="0.3">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c r="CU179" s="128"/>
      <c r="CV179" s="128"/>
      <c r="CW179" s="128"/>
      <c r="CX179" s="128"/>
      <c r="CY179" s="128"/>
      <c r="CZ179" s="128"/>
      <c r="DA179" s="128"/>
      <c r="DB179" s="128"/>
      <c r="DC179" s="128"/>
      <c r="DD179" s="128"/>
      <c r="DE179" s="128"/>
      <c r="DF179" s="128"/>
      <c r="DG179" s="128"/>
      <c r="DH179" s="128"/>
      <c r="DI179" s="128"/>
      <c r="DJ179" s="128"/>
      <c r="DK179" s="128"/>
      <c r="DL179" s="128"/>
      <c r="DM179" s="128"/>
      <c r="DN179" s="128"/>
      <c r="DO179" s="128"/>
      <c r="DP179" s="128"/>
      <c r="DQ179" s="128"/>
      <c r="DR179" s="128"/>
      <c r="DS179" s="128"/>
      <c r="DT179" s="128"/>
      <c r="DU179" s="128"/>
      <c r="DV179" s="128"/>
      <c r="DW179" s="128"/>
      <c r="DX179" s="128"/>
      <c r="DY179" s="128"/>
      <c r="DZ179" s="128"/>
      <c r="EA179" s="128"/>
      <c r="EB179" s="128"/>
      <c r="EC179" s="128"/>
      <c r="ED179" s="128"/>
      <c r="EE179" s="128"/>
      <c r="EF179" s="128"/>
      <c r="EG179" s="128"/>
      <c r="EH179" s="128"/>
      <c r="EI179" s="128"/>
    </row>
    <row r="180" spans="1:139" x14ac:dyDescent="0.3">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c r="CU180" s="128"/>
      <c r="CV180" s="128"/>
      <c r="CW180" s="128"/>
      <c r="CX180" s="128"/>
      <c r="CY180" s="128"/>
      <c r="CZ180" s="128"/>
      <c r="DA180" s="128"/>
      <c r="DB180" s="128"/>
      <c r="DC180" s="128"/>
      <c r="DD180" s="128"/>
      <c r="DE180" s="128"/>
      <c r="DF180" s="128"/>
      <c r="DG180" s="128"/>
      <c r="DH180" s="128"/>
      <c r="DI180" s="128"/>
      <c r="DJ180" s="128"/>
      <c r="DK180" s="128"/>
      <c r="DL180" s="128"/>
      <c r="DM180" s="128"/>
      <c r="DN180" s="128"/>
      <c r="DO180" s="128"/>
      <c r="DP180" s="128"/>
      <c r="DQ180" s="128"/>
      <c r="DR180" s="128"/>
      <c r="DS180" s="128"/>
      <c r="DT180" s="128"/>
      <c r="DU180" s="128"/>
      <c r="DV180" s="128"/>
      <c r="DW180" s="128"/>
      <c r="DX180" s="128"/>
      <c r="DY180" s="128"/>
      <c r="DZ180" s="128"/>
      <c r="EA180" s="128"/>
      <c r="EB180" s="128"/>
      <c r="EC180" s="128"/>
      <c r="ED180" s="128"/>
      <c r="EE180" s="128"/>
      <c r="EF180" s="128"/>
      <c r="EG180" s="128"/>
      <c r="EH180" s="128"/>
      <c r="EI180" s="128"/>
    </row>
    <row r="181" spans="1:139" x14ac:dyDescent="0.3">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c r="CU181" s="128"/>
      <c r="CV181" s="128"/>
      <c r="CW181" s="128"/>
      <c r="CX181" s="128"/>
      <c r="CY181" s="128"/>
      <c r="CZ181" s="128"/>
      <c r="DA181" s="128"/>
      <c r="DB181" s="128"/>
      <c r="DC181" s="128"/>
      <c r="DD181" s="128"/>
      <c r="DE181" s="128"/>
      <c r="DF181" s="128"/>
      <c r="DG181" s="128"/>
      <c r="DH181" s="128"/>
      <c r="DI181" s="128"/>
      <c r="DJ181" s="128"/>
      <c r="DK181" s="128"/>
      <c r="DL181" s="128"/>
      <c r="DM181" s="128"/>
      <c r="DN181" s="128"/>
      <c r="DO181" s="128"/>
      <c r="DP181" s="128"/>
      <c r="DQ181" s="128"/>
      <c r="DR181" s="128"/>
      <c r="DS181" s="128"/>
      <c r="DT181" s="128"/>
      <c r="DU181" s="128"/>
      <c r="DV181" s="128"/>
      <c r="DW181" s="128"/>
      <c r="DX181" s="128"/>
      <c r="DY181" s="128"/>
      <c r="DZ181" s="128"/>
      <c r="EA181" s="128"/>
      <c r="EB181" s="128"/>
      <c r="EC181" s="128"/>
      <c r="ED181" s="128"/>
      <c r="EE181" s="128"/>
      <c r="EF181" s="128"/>
      <c r="EG181" s="128"/>
      <c r="EH181" s="128"/>
      <c r="EI181" s="128"/>
    </row>
    <row r="182" spans="1:139" x14ac:dyDescent="0.3">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c r="CU182" s="128"/>
      <c r="CV182" s="128"/>
      <c r="CW182" s="128"/>
      <c r="CX182" s="128"/>
      <c r="CY182" s="128"/>
      <c r="CZ182" s="128"/>
      <c r="DA182" s="128"/>
      <c r="DB182" s="128"/>
      <c r="DC182" s="128"/>
      <c r="DD182" s="128"/>
      <c r="DE182" s="128"/>
      <c r="DF182" s="128"/>
      <c r="DG182" s="128"/>
      <c r="DH182" s="128"/>
      <c r="DI182" s="128"/>
      <c r="DJ182" s="128"/>
      <c r="DK182" s="128"/>
      <c r="DL182" s="128"/>
      <c r="DM182" s="128"/>
      <c r="DN182" s="128"/>
      <c r="DO182" s="128"/>
      <c r="DP182" s="128"/>
      <c r="DQ182" s="128"/>
      <c r="DR182" s="128"/>
      <c r="DS182" s="128"/>
      <c r="DT182" s="128"/>
      <c r="DU182" s="128"/>
      <c r="DV182" s="128"/>
      <c r="DW182" s="128"/>
      <c r="DX182" s="128"/>
      <c r="DY182" s="128"/>
      <c r="DZ182" s="128"/>
      <c r="EA182" s="128"/>
      <c r="EB182" s="128"/>
      <c r="EC182" s="128"/>
      <c r="ED182" s="128"/>
      <c r="EE182" s="128"/>
      <c r="EF182" s="128"/>
      <c r="EG182" s="128"/>
      <c r="EH182" s="128"/>
      <c r="EI182" s="128"/>
    </row>
    <row r="183" spans="1:139" x14ac:dyDescent="0.3">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c r="CU183" s="128"/>
      <c r="CV183" s="128"/>
      <c r="CW183" s="128"/>
      <c r="CX183" s="128"/>
      <c r="CY183" s="128"/>
      <c r="CZ183" s="128"/>
      <c r="DA183" s="128"/>
      <c r="DB183" s="128"/>
      <c r="DC183" s="128"/>
      <c r="DD183" s="128"/>
      <c r="DE183" s="128"/>
      <c r="DF183" s="128"/>
      <c r="DG183" s="128"/>
      <c r="DH183" s="128"/>
      <c r="DI183" s="128"/>
      <c r="DJ183" s="128"/>
      <c r="DK183" s="128"/>
      <c r="DL183" s="128"/>
      <c r="DM183" s="128"/>
      <c r="DN183" s="128"/>
      <c r="DO183" s="128"/>
      <c r="DP183" s="128"/>
      <c r="DQ183" s="128"/>
      <c r="DR183" s="128"/>
      <c r="DS183" s="128"/>
      <c r="DT183" s="128"/>
      <c r="DU183" s="128"/>
      <c r="DV183" s="128"/>
      <c r="DW183" s="128"/>
      <c r="DX183" s="128"/>
      <c r="DY183" s="128"/>
      <c r="DZ183" s="128"/>
      <c r="EA183" s="128"/>
      <c r="EB183" s="128"/>
      <c r="EC183" s="128"/>
      <c r="ED183" s="128"/>
      <c r="EE183" s="128"/>
      <c r="EF183" s="128"/>
      <c r="EG183" s="128"/>
      <c r="EH183" s="128"/>
      <c r="EI183" s="128"/>
    </row>
    <row r="184" spans="1:139" x14ac:dyDescent="0.3">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c r="CU184" s="128"/>
      <c r="CV184" s="128"/>
      <c r="CW184" s="128"/>
      <c r="CX184" s="128"/>
      <c r="CY184" s="128"/>
      <c r="CZ184" s="128"/>
      <c r="DA184" s="128"/>
      <c r="DB184" s="128"/>
      <c r="DC184" s="128"/>
      <c r="DD184" s="128"/>
      <c r="DE184" s="128"/>
      <c r="DF184" s="128"/>
      <c r="DG184" s="128"/>
      <c r="DH184" s="128"/>
      <c r="DI184" s="128"/>
      <c r="DJ184" s="128"/>
      <c r="DK184" s="128"/>
      <c r="DL184" s="128"/>
      <c r="DM184" s="128"/>
      <c r="DN184" s="128"/>
      <c r="DO184" s="128"/>
      <c r="DP184" s="128"/>
      <c r="DQ184" s="128"/>
      <c r="DR184" s="128"/>
      <c r="DS184" s="128"/>
      <c r="DT184" s="128"/>
      <c r="DU184" s="128"/>
      <c r="DV184" s="128"/>
      <c r="DW184" s="128"/>
      <c r="DX184" s="128"/>
      <c r="DY184" s="128"/>
      <c r="DZ184" s="128"/>
      <c r="EA184" s="128"/>
      <c r="EB184" s="128"/>
      <c r="EC184" s="128"/>
      <c r="ED184" s="128"/>
      <c r="EE184" s="128"/>
      <c r="EF184" s="128"/>
      <c r="EG184" s="128"/>
      <c r="EH184" s="128"/>
      <c r="EI184" s="128"/>
    </row>
    <row r="185" spans="1:139" x14ac:dyDescent="0.3">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c r="CU185" s="128"/>
      <c r="CV185" s="128"/>
      <c r="CW185" s="128"/>
      <c r="CX185" s="128"/>
      <c r="CY185" s="128"/>
      <c r="CZ185" s="128"/>
      <c r="DA185" s="128"/>
      <c r="DB185" s="128"/>
      <c r="DC185" s="128"/>
      <c r="DD185" s="128"/>
      <c r="DE185" s="128"/>
      <c r="DF185" s="128"/>
      <c r="DG185" s="128"/>
      <c r="DH185" s="128"/>
      <c r="DI185" s="128"/>
      <c r="DJ185" s="128"/>
      <c r="DK185" s="128"/>
      <c r="DL185" s="128"/>
      <c r="DM185" s="128"/>
      <c r="DN185" s="128"/>
      <c r="DO185" s="128"/>
      <c r="DP185" s="128"/>
      <c r="DQ185" s="128"/>
      <c r="DR185" s="128"/>
      <c r="DS185" s="128"/>
      <c r="DT185" s="128"/>
      <c r="DU185" s="128"/>
      <c r="DV185" s="128"/>
      <c r="DW185" s="128"/>
      <c r="DX185" s="128"/>
      <c r="DY185" s="128"/>
      <c r="DZ185" s="128"/>
      <c r="EA185" s="128"/>
      <c r="EB185" s="128"/>
      <c r="EC185" s="128"/>
      <c r="ED185" s="128"/>
      <c r="EE185" s="128"/>
      <c r="EF185" s="128"/>
      <c r="EG185" s="128"/>
      <c r="EH185" s="128"/>
      <c r="EI185" s="128"/>
    </row>
    <row r="186" spans="1:139" x14ac:dyDescent="0.3">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c r="CU186" s="128"/>
      <c r="CV186" s="128"/>
      <c r="CW186" s="128"/>
      <c r="CX186" s="128"/>
      <c r="CY186" s="128"/>
      <c r="CZ186" s="128"/>
      <c r="DA186" s="128"/>
      <c r="DB186" s="128"/>
      <c r="DC186" s="128"/>
      <c r="DD186" s="128"/>
      <c r="DE186" s="128"/>
      <c r="DF186" s="128"/>
      <c r="DG186" s="128"/>
      <c r="DH186" s="128"/>
      <c r="DI186" s="128"/>
      <c r="DJ186" s="128"/>
      <c r="DK186" s="128"/>
      <c r="DL186" s="128"/>
      <c r="DM186" s="128"/>
      <c r="DN186" s="128"/>
      <c r="DO186" s="128"/>
      <c r="DP186" s="128"/>
      <c r="DQ186" s="128"/>
      <c r="DR186" s="128"/>
      <c r="DS186" s="128"/>
      <c r="DT186" s="128"/>
      <c r="DU186" s="128"/>
      <c r="DV186" s="128"/>
      <c r="DW186" s="128"/>
      <c r="DX186" s="128"/>
      <c r="DY186" s="128"/>
      <c r="DZ186" s="128"/>
      <c r="EA186" s="128"/>
      <c r="EB186" s="128"/>
      <c r="EC186" s="128"/>
      <c r="ED186" s="128"/>
      <c r="EE186" s="128"/>
      <c r="EF186" s="128"/>
      <c r="EG186" s="128"/>
      <c r="EH186" s="128"/>
      <c r="EI186" s="128"/>
    </row>
    <row r="187" spans="1:139" x14ac:dyDescent="0.3">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c r="CU187" s="128"/>
      <c r="CV187" s="128"/>
      <c r="CW187" s="128"/>
      <c r="CX187" s="128"/>
      <c r="CY187" s="128"/>
      <c r="CZ187" s="128"/>
      <c r="DA187" s="128"/>
      <c r="DB187" s="128"/>
      <c r="DC187" s="128"/>
      <c r="DD187" s="128"/>
      <c r="DE187" s="128"/>
      <c r="DF187" s="128"/>
      <c r="DG187" s="128"/>
      <c r="DH187" s="128"/>
      <c r="DI187" s="128"/>
      <c r="DJ187" s="128"/>
      <c r="DK187" s="128"/>
      <c r="DL187" s="128"/>
      <c r="DM187" s="128"/>
      <c r="DN187" s="128"/>
      <c r="DO187" s="128"/>
      <c r="DP187" s="128"/>
      <c r="DQ187" s="128"/>
      <c r="DR187" s="128"/>
      <c r="DS187" s="128"/>
      <c r="DT187" s="128"/>
      <c r="DU187" s="128"/>
      <c r="DV187" s="128"/>
      <c r="DW187" s="128"/>
      <c r="DX187" s="128"/>
      <c r="DY187" s="128"/>
      <c r="DZ187" s="128"/>
      <c r="EA187" s="128"/>
      <c r="EB187" s="128"/>
      <c r="EC187" s="128"/>
      <c r="ED187" s="128"/>
      <c r="EE187" s="128"/>
      <c r="EF187" s="128"/>
      <c r="EG187" s="128"/>
      <c r="EH187" s="128"/>
      <c r="EI187" s="128"/>
    </row>
    <row r="188" spans="1:139" x14ac:dyDescent="0.3">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c r="CU188" s="128"/>
      <c r="CV188" s="128"/>
      <c r="CW188" s="128"/>
      <c r="CX188" s="128"/>
      <c r="CY188" s="128"/>
      <c r="CZ188" s="128"/>
      <c r="DA188" s="128"/>
      <c r="DB188" s="128"/>
      <c r="DC188" s="128"/>
      <c r="DD188" s="128"/>
      <c r="DE188" s="128"/>
      <c r="DF188" s="128"/>
      <c r="DG188" s="128"/>
      <c r="DH188" s="128"/>
      <c r="DI188" s="128"/>
      <c r="DJ188" s="128"/>
      <c r="DK188" s="128"/>
      <c r="DL188" s="128"/>
      <c r="DM188" s="128"/>
      <c r="DN188" s="128"/>
      <c r="DO188" s="128"/>
      <c r="DP188" s="128"/>
      <c r="DQ188" s="128"/>
      <c r="DR188" s="128"/>
      <c r="DS188" s="128"/>
      <c r="DT188" s="128"/>
      <c r="DU188" s="128"/>
      <c r="DV188" s="128"/>
      <c r="DW188" s="128"/>
      <c r="DX188" s="128"/>
      <c r="DY188" s="128"/>
      <c r="DZ188" s="128"/>
      <c r="EA188" s="128"/>
      <c r="EB188" s="128"/>
      <c r="EC188" s="128"/>
      <c r="ED188" s="128"/>
      <c r="EE188" s="128"/>
      <c r="EF188" s="128"/>
      <c r="EG188" s="128"/>
      <c r="EH188" s="128"/>
      <c r="EI188" s="128"/>
    </row>
    <row r="189" spans="1:139" x14ac:dyDescent="0.3">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c r="CU189" s="128"/>
      <c r="CV189" s="128"/>
      <c r="CW189" s="128"/>
      <c r="CX189" s="128"/>
      <c r="CY189" s="128"/>
      <c r="CZ189" s="128"/>
      <c r="DA189" s="128"/>
      <c r="DB189" s="128"/>
      <c r="DC189" s="128"/>
      <c r="DD189" s="128"/>
      <c r="DE189" s="128"/>
      <c r="DF189" s="128"/>
      <c r="DG189" s="128"/>
      <c r="DH189" s="128"/>
      <c r="DI189" s="128"/>
      <c r="DJ189" s="128"/>
      <c r="DK189" s="128"/>
      <c r="DL189" s="128"/>
      <c r="DM189" s="128"/>
      <c r="DN189" s="128"/>
      <c r="DO189" s="128"/>
      <c r="DP189" s="128"/>
      <c r="DQ189" s="128"/>
      <c r="DR189" s="128"/>
      <c r="DS189" s="128"/>
      <c r="DT189" s="128"/>
      <c r="DU189" s="128"/>
      <c r="DV189" s="128"/>
      <c r="DW189" s="128"/>
      <c r="DX189" s="128"/>
      <c r="DY189" s="128"/>
      <c r="DZ189" s="128"/>
      <c r="EA189" s="128"/>
      <c r="EB189" s="128"/>
      <c r="EC189" s="128"/>
      <c r="ED189" s="128"/>
      <c r="EE189" s="128"/>
      <c r="EF189" s="128"/>
      <c r="EG189" s="128"/>
      <c r="EH189" s="128"/>
      <c r="EI189" s="128"/>
    </row>
    <row r="190" spans="1:139" x14ac:dyDescent="0.3">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c r="CU190" s="128"/>
      <c r="CV190" s="128"/>
      <c r="CW190" s="128"/>
      <c r="CX190" s="128"/>
      <c r="CY190" s="128"/>
      <c r="CZ190" s="128"/>
      <c r="DA190" s="128"/>
      <c r="DB190" s="128"/>
      <c r="DC190" s="128"/>
      <c r="DD190" s="128"/>
      <c r="DE190" s="128"/>
      <c r="DF190" s="128"/>
      <c r="DG190" s="128"/>
      <c r="DH190" s="128"/>
      <c r="DI190" s="128"/>
      <c r="DJ190" s="128"/>
      <c r="DK190" s="128"/>
      <c r="DL190" s="128"/>
      <c r="DM190" s="128"/>
      <c r="DN190" s="128"/>
      <c r="DO190" s="128"/>
      <c r="DP190" s="128"/>
      <c r="DQ190" s="128"/>
      <c r="DR190" s="128"/>
      <c r="DS190" s="128"/>
      <c r="DT190" s="128"/>
      <c r="DU190" s="128"/>
      <c r="DV190" s="128"/>
      <c r="DW190" s="128"/>
      <c r="DX190" s="128"/>
      <c r="DY190" s="128"/>
      <c r="DZ190" s="128"/>
      <c r="EA190" s="128"/>
      <c r="EB190" s="128"/>
      <c r="EC190" s="128"/>
      <c r="ED190" s="128"/>
      <c r="EE190" s="128"/>
      <c r="EF190" s="128"/>
      <c r="EG190" s="128"/>
      <c r="EH190" s="128"/>
      <c r="EI190" s="128"/>
    </row>
    <row r="191" spans="1:139" x14ac:dyDescent="0.3">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c r="CU191" s="128"/>
      <c r="CV191" s="128"/>
      <c r="CW191" s="128"/>
      <c r="CX191" s="128"/>
      <c r="CY191" s="128"/>
      <c r="CZ191" s="128"/>
      <c r="DA191" s="128"/>
      <c r="DB191" s="128"/>
      <c r="DC191" s="128"/>
      <c r="DD191" s="128"/>
      <c r="DE191" s="128"/>
      <c r="DF191" s="128"/>
      <c r="DG191" s="128"/>
      <c r="DH191" s="128"/>
      <c r="DI191" s="128"/>
      <c r="DJ191" s="128"/>
      <c r="DK191" s="128"/>
      <c r="DL191" s="128"/>
      <c r="DM191" s="128"/>
      <c r="DN191" s="128"/>
      <c r="DO191" s="128"/>
      <c r="DP191" s="128"/>
      <c r="DQ191" s="128"/>
      <c r="DR191" s="128"/>
      <c r="DS191" s="128"/>
      <c r="DT191" s="128"/>
      <c r="DU191" s="128"/>
      <c r="DV191" s="128"/>
      <c r="DW191" s="128"/>
      <c r="DX191" s="128"/>
      <c r="DY191" s="128"/>
      <c r="DZ191" s="128"/>
      <c r="EA191" s="128"/>
      <c r="EB191" s="128"/>
      <c r="EC191" s="128"/>
      <c r="ED191" s="128"/>
      <c r="EE191" s="128"/>
      <c r="EF191" s="128"/>
      <c r="EG191" s="128"/>
      <c r="EH191" s="128"/>
      <c r="EI191" s="128"/>
    </row>
    <row r="192" spans="1:139" x14ac:dyDescent="0.3">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c r="CU192" s="128"/>
      <c r="CV192" s="128"/>
      <c r="CW192" s="128"/>
      <c r="CX192" s="128"/>
      <c r="CY192" s="128"/>
      <c r="CZ192" s="128"/>
      <c r="DA192" s="128"/>
      <c r="DB192" s="128"/>
      <c r="DC192" s="128"/>
      <c r="DD192" s="128"/>
      <c r="DE192" s="128"/>
      <c r="DF192" s="128"/>
      <c r="DG192" s="128"/>
      <c r="DH192" s="128"/>
      <c r="DI192" s="128"/>
      <c r="DJ192" s="128"/>
      <c r="DK192" s="128"/>
      <c r="DL192" s="128"/>
      <c r="DM192" s="128"/>
      <c r="DN192" s="128"/>
      <c r="DO192" s="128"/>
      <c r="DP192" s="128"/>
      <c r="DQ192" s="128"/>
      <c r="DR192" s="128"/>
      <c r="DS192" s="128"/>
      <c r="DT192" s="128"/>
      <c r="DU192" s="128"/>
      <c r="DV192" s="128"/>
      <c r="DW192" s="128"/>
      <c r="DX192" s="128"/>
      <c r="DY192" s="128"/>
      <c r="DZ192" s="128"/>
      <c r="EA192" s="128"/>
      <c r="EB192" s="128"/>
      <c r="EC192" s="128"/>
      <c r="ED192" s="128"/>
      <c r="EE192" s="128"/>
      <c r="EF192" s="128"/>
      <c r="EG192" s="128"/>
      <c r="EH192" s="128"/>
      <c r="EI192" s="128"/>
    </row>
    <row r="193" spans="1:139" x14ac:dyDescent="0.3">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8"/>
      <c r="DQ193" s="128"/>
      <c r="DR193" s="128"/>
      <c r="DS193" s="128"/>
      <c r="DT193" s="128"/>
      <c r="DU193" s="128"/>
      <c r="DV193" s="128"/>
      <c r="DW193" s="128"/>
      <c r="DX193" s="128"/>
      <c r="DY193" s="128"/>
      <c r="DZ193" s="128"/>
      <c r="EA193" s="128"/>
      <c r="EB193" s="128"/>
      <c r="EC193" s="128"/>
      <c r="ED193" s="128"/>
      <c r="EE193" s="128"/>
      <c r="EF193" s="128"/>
      <c r="EG193" s="128"/>
      <c r="EH193" s="128"/>
      <c r="EI193" s="128"/>
    </row>
    <row r="194" spans="1:139" x14ac:dyDescent="0.3">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8"/>
      <c r="DQ194" s="128"/>
      <c r="DR194" s="128"/>
      <c r="DS194" s="128"/>
      <c r="DT194" s="128"/>
      <c r="DU194" s="128"/>
      <c r="DV194" s="128"/>
      <c r="DW194" s="128"/>
      <c r="DX194" s="128"/>
      <c r="DY194" s="128"/>
      <c r="DZ194" s="128"/>
      <c r="EA194" s="128"/>
      <c r="EB194" s="128"/>
      <c r="EC194" s="128"/>
      <c r="ED194" s="128"/>
      <c r="EE194" s="128"/>
      <c r="EF194" s="128"/>
      <c r="EG194" s="128"/>
      <c r="EH194" s="128"/>
      <c r="EI194" s="128"/>
    </row>
    <row r="195" spans="1:139" x14ac:dyDescent="0.3">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8"/>
      <c r="DQ195" s="128"/>
      <c r="DR195" s="128"/>
      <c r="DS195" s="128"/>
      <c r="DT195" s="128"/>
      <c r="DU195" s="128"/>
      <c r="DV195" s="128"/>
      <c r="DW195" s="128"/>
      <c r="DX195" s="128"/>
      <c r="DY195" s="128"/>
      <c r="DZ195" s="128"/>
      <c r="EA195" s="128"/>
      <c r="EB195" s="128"/>
      <c r="EC195" s="128"/>
      <c r="ED195" s="128"/>
      <c r="EE195" s="128"/>
      <c r="EF195" s="128"/>
      <c r="EG195" s="128"/>
      <c r="EH195" s="128"/>
      <c r="EI195" s="128"/>
    </row>
    <row r="196" spans="1:139" x14ac:dyDescent="0.3">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8"/>
      <c r="DQ196" s="128"/>
      <c r="DR196" s="128"/>
      <c r="DS196" s="128"/>
      <c r="DT196" s="128"/>
      <c r="DU196" s="128"/>
      <c r="DV196" s="128"/>
      <c r="DW196" s="128"/>
      <c r="DX196" s="128"/>
      <c r="DY196" s="128"/>
      <c r="DZ196" s="128"/>
      <c r="EA196" s="128"/>
      <c r="EB196" s="128"/>
      <c r="EC196" s="128"/>
      <c r="ED196" s="128"/>
      <c r="EE196" s="128"/>
      <c r="EF196" s="128"/>
      <c r="EG196" s="128"/>
      <c r="EH196" s="128"/>
      <c r="EI196" s="128"/>
    </row>
    <row r="197" spans="1:139" x14ac:dyDescent="0.3">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8"/>
      <c r="DQ197" s="128"/>
      <c r="DR197" s="128"/>
      <c r="DS197" s="128"/>
      <c r="DT197" s="128"/>
      <c r="DU197" s="128"/>
      <c r="DV197" s="128"/>
      <c r="DW197" s="128"/>
      <c r="DX197" s="128"/>
      <c r="DY197" s="128"/>
      <c r="DZ197" s="128"/>
      <c r="EA197" s="128"/>
      <c r="EB197" s="128"/>
      <c r="EC197" s="128"/>
      <c r="ED197" s="128"/>
      <c r="EE197" s="128"/>
      <c r="EF197" s="128"/>
      <c r="EG197" s="128"/>
      <c r="EH197" s="128"/>
      <c r="EI197" s="128"/>
    </row>
    <row r="198" spans="1:139" x14ac:dyDescent="0.3">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128"/>
      <c r="DN198" s="128"/>
      <c r="DO198" s="128"/>
      <c r="DP198" s="128"/>
      <c r="DQ198" s="128"/>
      <c r="DR198" s="128"/>
      <c r="DS198" s="128"/>
      <c r="DT198" s="128"/>
      <c r="DU198" s="128"/>
      <c r="DV198" s="128"/>
      <c r="DW198" s="128"/>
      <c r="DX198" s="128"/>
      <c r="DY198" s="128"/>
      <c r="DZ198" s="128"/>
      <c r="EA198" s="128"/>
      <c r="EB198" s="128"/>
      <c r="EC198" s="128"/>
      <c r="ED198" s="128"/>
      <c r="EE198" s="128"/>
      <c r="EF198" s="128"/>
      <c r="EG198" s="128"/>
      <c r="EH198" s="128"/>
      <c r="EI198" s="128"/>
    </row>
    <row r="199" spans="1:139" x14ac:dyDescent="0.3">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128"/>
      <c r="DN199" s="128"/>
      <c r="DO199" s="128"/>
      <c r="DP199" s="128"/>
      <c r="DQ199" s="128"/>
      <c r="DR199" s="128"/>
      <c r="DS199" s="128"/>
      <c r="DT199" s="128"/>
      <c r="DU199" s="128"/>
      <c r="DV199" s="128"/>
      <c r="DW199" s="128"/>
      <c r="DX199" s="128"/>
      <c r="DY199" s="128"/>
      <c r="DZ199" s="128"/>
      <c r="EA199" s="128"/>
      <c r="EB199" s="128"/>
      <c r="EC199" s="128"/>
      <c r="ED199" s="128"/>
      <c r="EE199" s="128"/>
      <c r="EF199" s="128"/>
      <c r="EG199" s="128"/>
      <c r="EH199" s="128"/>
      <c r="EI199" s="128"/>
    </row>
    <row r="200" spans="1:139" x14ac:dyDescent="0.3">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128"/>
      <c r="DN200" s="128"/>
      <c r="DO200" s="128"/>
      <c r="DP200" s="128"/>
      <c r="DQ200" s="128"/>
      <c r="DR200" s="128"/>
      <c r="DS200" s="128"/>
      <c r="DT200" s="128"/>
      <c r="DU200" s="128"/>
      <c r="DV200" s="128"/>
      <c r="DW200" s="128"/>
      <c r="DX200" s="128"/>
      <c r="DY200" s="128"/>
      <c r="DZ200" s="128"/>
      <c r="EA200" s="128"/>
      <c r="EB200" s="128"/>
      <c r="EC200" s="128"/>
      <c r="ED200" s="128"/>
      <c r="EE200" s="128"/>
      <c r="EF200" s="128"/>
      <c r="EG200" s="128"/>
      <c r="EH200" s="128"/>
      <c r="EI200" s="128"/>
    </row>
    <row r="201" spans="1:139" x14ac:dyDescent="0.3">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c r="CU201" s="128"/>
      <c r="CV201" s="128"/>
      <c r="CW201" s="128"/>
      <c r="CX201" s="128"/>
      <c r="CY201" s="128"/>
      <c r="CZ201" s="128"/>
      <c r="DA201" s="128"/>
      <c r="DB201" s="128"/>
      <c r="DC201" s="128"/>
      <c r="DD201" s="128"/>
      <c r="DE201" s="128"/>
      <c r="DF201" s="128"/>
      <c r="DG201" s="128"/>
      <c r="DH201" s="128"/>
      <c r="DI201" s="128"/>
      <c r="DJ201" s="128"/>
      <c r="DK201" s="128"/>
      <c r="DL201" s="128"/>
      <c r="DM201" s="128"/>
      <c r="DN201" s="128"/>
      <c r="DO201" s="128"/>
      <c r="DP201" s="128"/>
      <c r="DQ201" s="128"/>
      <c r="DR201" s="128"/>
      <c r="DS201" s="128"/>
      <c r="DT201" s="128"/>
      <c r="DU201" s="128"/>
      <c r="DV201" s="128"/>
      <c r="DW201" s="128"/>
      <c r="DX201" s="128"/>
      <c r="DY201" s="128"/>
      <c r="DZ201" s="128"/>
      <c r="EA201" s="128"/>
      <c r="EB201" s="128"/>
      <c r="EC201" s="128"/>
      <c r="ED201" s="128"/>
      <c r="EE201" s="128"/>
      <c r="EF201" s="128"/>
      <c r="EG201" s="128"/>
      <c r="EH201" s="128"/>
      <c r="EI201" s="128"/>
    </row>
    <row r="202" spans="1:139" x14ac:dyDescent="0.3">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c r="CU202" s="128"/>
      <c r="CV202" s="128"/>
      <c r="CW202" s="128"/>
      <c r="CX202" s="128"/>
      <c r="CY202" s="128"/>
      <c r="CZ202" s="128"/>
      <c r="DA202" s="128"/>
      <c r="DB202" s="128"/>
      <c r="DC202" s="128"/>
      <c r="DD202" s="128"/>
      <c r="DE202" s="128"/>
      <c r="DF202" s="128"/>
      <c r="DG202" s="128"/>
      <c r="DH202" s="128"/>
      <c r="DI202" s="128"/>
      <c r="DJ202" s="128"/>
      <c r="DK202" s="128"/>
      <c r="DL202" s="128"/>
      <c r="DM202" s="128"/>
      <c r="DN202" s="128"/>
      <c r="DO202" s="128"/>
      <c r="DP202" s="128"/>
      <c r="DQ202" s="128"/>
      <c r="DR202" s="128"/>
      <c r="DS202" s="128"/>
      <c r="DT202" s="128"/>
      <c r="DU202" s="128"/>
      <c r="DV202" s="128"/>
      <c r="DW202" s="128"/>
      <c r="DX202" s="128"/>
      <c r="DY202" s="128"/>
      <c r="DZ202" s="128"/>
      <c r="EA202" s="128"/>
      <c r="EB202" s="128"/>
      <c r="EC202" s="128"/>
      <c r="ED202" s="128"/>
      <c r="EE202" s="128"/>
      <c r="EF202" s="128"/>
      <c r="EG202" s="128"/>
      <c r="EH202" s="128"/>
      <c r="EI202" s="128"/>
    </row>
    <row r="203" spans="1:139" x14ac:dyDescent="0.3">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c r="CU203" s="128"/>
      <c r="CV203" s="128"/>
      <c r="CW203" s="128"/>
      <c r="CX203" s="128"/>
      <c r="CY203" s="128"/>
      <c r="CZ203" s="128"/>
      <c r="DA203" s="128"/>
      <c r="DB203" s="128"/>
      <c r="DC203" s="128"/>
      <c r="DD203" s="128"/>
      <c r="DE203" s="128"/>
      <c r="DF203" s="128"/>
      <c r="DG203" s="128"/>
      <c r="DH203" s="128"/>
      <c r="DI203" s="128"/>
      <c r="DJ203" s="128"/>
      <c r="DK203" s="128"/>
      <c r="DL203" s="128"/>
      <c r="DM203" s="128"/>
      <c r="DN203" s="128"/>
      <c r="DO203" s="128"/>
      <c r="DP203" s="128"/>
      <c r="DQ203" s="128"/>
      <c r="DR203" s="128"/>
      <c r="DS203" s="128"/>
      <c r="DT203" s="128"/>
      <c r="DU203" s="128"/>
      <c r="DV203" s="128"/>
      <c r="DW203" s="128"/>
      <c r="DX203" s="128"/>
      <c r="DY203" s="128"/>
      <c r="DZ203" s="128"/>
      <c r="EA203" s="128"/>
      <c r="EB203" s="128"/>
      <c r="EC203" s="128"/>
      <c r="ED203" s="128"/>
      <c r="EE203" s="128"/>
      <c r="EF203" s="128"/>
      <c r="EG203" s="128"/>
      <c r="EH203" s="128"/>
      <c r="EI203" s="128"/>
    </row>
    <row r="204" spans="1:139" x14ac:dyDescent="0.3">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c r="CU204" s="128"/>
      <c r="CV204" s="128"/>
      <c r="CW204" s="128"/>
      <c r="CX204" s="128"/>
      <c r="CY204" s="128"/>
      <c r="CZ204" s="128"/>
      <c r="DA204" s="128"/>
      <c r="DB204" s="128"/>
      <c r="DC204" s="128"/>
      <c r="DD204" s="128"/>
      <c r="DE204" s="128"/>
      <c r="DF204" s="128"/>
      <c r="DG204" s="128"/>
      <c r="DH204" s="128"/>
      <c r="DI204" s="128"/>
      <c r="DJ204" s="128"/>
      <c r="DK204" s="128"/>
      <c r="DL204" s="128"/>
      <c r="DM204" s="128"/>
      <c r="DN204" s="128"/>
      <c r="DO204" s="128"/>
      <c r="DP204" s="128"/>
      <c r="DQ204" s="128"/>
      <c r="DR204" s="128"/>
      <c r="DS204" s="128"/>
      <c r="DT204" s="128"/>
      <c r="DU204" s="128"/>
      <c r="DV204" s="128"/>
      <c r="DW204" s="128"/>
      <c r="DX204" s="128"/>
      <c r="DY204" s="128"/>
      <c r="DZ204" s="128"/>
      <c r="EA204" s="128"/>
      <c r="EB204" s="128"/>
      <c r="EC204" s="128"/>
      <c r="ED204" s="128"/>
      <c r="EE204" s="128"/>
      <c r="EF204" s="128"/>
      <c r="EG204" s="128"/>
      <c r="EH204" s="128"/>
      <c r="EI204" s="128"/>
    </row>
    <row r="205" spans="1:139" x14ac:dyDescent="0.3">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c r="CU205" s="128"/>
      <c r="CV205" s="128"/>
      <c r="CW205" s="128"/>
      <c r="CX205" s="128"/>
      <c r="CY205" s="128"/>
      <c r="CZ205" s="128"/>
      <c r="DA205" s="128"/>
      <c r="DB205" s="128"/>
      <c r="DC205" s="128"/>
      <c r="DD205" s="128"/>
      <c r="DE205" s="128"/>
      <c r="DF205" s="128"/>
      <c r="DG205" s="128"/>
      <c r="DH205" s="128"/>
      <c r="DI205" s="128"/>
      <c r="DJ205" s="128"/>
      <c r="DK205" s="128"/>
      <c r="DL205" s="128"/>
      <c r="DM205" s="128"/>
      <c r="DN205" s="128"/>
      <c r="DO205" s="128"/>
      <c r="DP205" s="128"/>
      <c r="DQ205" s="128"/>
      <c r="DR205" s="128"/>
      <c r="DS205" s="128"/>
      <c r="DT205" s="128"/>
      <c r="DU205" s="128"/>
      <c r="DV205" s="128"/>
      <c r="DW205" s="128"/>
      <c r="DX205" s="128"/>
      <c r="DY205" s="128"/>
      <c r="DZ205" s="128"/>
      <c r="EA205" s="128"/>
      <c r="EB205" s="128"/>
      <c r="EC205" s="128"/>
      <c r="ED205" s="128"/>
      <c r="EE205" s="128"/>
      <c r="EF205" s="128"/>
      <c r="EG205" s="128"/>
      <c r="EH205" s="128"/>
      <c r="EI205" s="128"/>
    </row>
    <row r="206" spans="1:139" x14ac:dyDescent="0.3">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c r="CU206" s="128"/>
      <c r="CV206" s="128"/>
      <c r="CW206" s="128"/>
      <c r="CX206" s="128"/>
      <c r="CY206" s="128"/>
      <c r="CZ206" s="128"/>
      <c r="DA206" s="128"/>
      <c r="DB206" s="128"/>
      <c r="DC206" s="128"/>
      <c r="DD206" s="128"/>
      <c r="DE206" s="128"/>
      <c r="DF206" s="128"/>
      <c r="DG206" s="128"/>
      <c r="DH206" s="128"/>
      <c r="DI206" s="128"/>
      <c r="DJ206" s="128"/>
      <c r="DK206" s="128"/>
      <c r="DL206" s="128"/>
      <c r="DM206" s="128"/>
      <c r="DN206" s="128"/>
      <c r="DO206" s="128"/>
      <c r="DP206" s="128"/>
      <c r="DQ206" s="128"/>
      <c r="DR206" s="128"/>
      <c r="DS206" s="128"/>
      <c r="DT206" s="128"/>
      <c r="DU206" s="128"/>
      <c r="DV206" s="128"/>
      <c r="DW206" s="128"/>
      <c r="DX206" s="128"/>
      <c r="DY206" s="128"/>
      <c r="DZ206" s="128"/>
      <c r="EA206" s="128"/>
      <c r="EB206" s="128"/>
      <c r="EC206" s="128"/>
      <c r="ED206" s="128"/>
      <c r="EE206" s="128"/>
      <c r="EF206" s="128"/>
      <c r="EG206" s="128"/>
      <c r="EH206" s="128"/>
      <c r="EI206" s="128"/>
    </row>
    <row r="207" spans="1:139" x14ac:dyDescent="0.3">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c r="CU207" s="128"/>
      <c r="CV207" s="128"/>
      <c r="CW207" s="128"/>
      <c r="CX207" s="128"/>
      <c r="CY207" s="128"/>
      <c r="CZ207" s="128"/>
      <c r="DA207" s="128"/>
      <c r="DB207" s="128"/>
      <c r="DC207" s="128"/>
      <c r="DD207" s="128"/>
      <c r="DE207" s="128"/>
      <c r="DF207" s="128"/>
      <c r="DG207" s="128"/>
      <c r="DH207" s="128"/>
      <c r="DI207" s="128"/>
      <c r="DJ207" s="128"/>
      <c r="DK207" s="128"/>
      <c r="DL207" s="128"/>
      <c r="DM207" s="128"/>
      <c r="DN207" s="128"/>
      <c r="DO207" s="128"/>
      <c r="DP207" s="128"/>
      <c r="DQ207" s="128"/>
      <c r="DR207" s="128"/>
      <c r="DS207" s="128"/>
      <c r="DT207" s="128"/>
      <c r="DU207" s="128"/>
      <c r="DV207" s="128"/>
      <c r="DW207" s="128"/>
      <c r="DX207" s="128"/>
      <c r="DY207" s="128"/>
      <c r="DZ207" s="128"/>
      <c r="EA207" s="128"/>
      <c r="EB207" s="128"/>
      <c r="EC207" s="128"/>
      <c r="ED207" s="128"/>
      <c r="EE207" s="128"/>
      <c r="EF207" s="128"/>
      <c r="EG207" s="128"/>
      <c r="EH207" s="128"/>
      <c r="EI207" s="128"/>
    </row>
    <row r="208" spans="1:139" x14ac:dyDescent="0.3">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c r="CU208" s="128"/>
      <c r="CV208" s="128"/>
      <c r="CW208" s="128"/>
      <c r="CX208" s="128"/>
      <c r="CY208" s="128"/>
      <c r="CZ208" s="128"/>
      <c r="DA208" s="128"/>
      <c r="DB208" s="128"/>
      <c r="DC208" s="128"/>
      <c r="DD208" s="128"/>
      <c r="DE208" s="128"/>
      <c r="DF208" s="128"/>
      <c r="DG208" s="128"/>
      <c r="DH208" s="128"/>
      <c r="DI208" s="128"/>
      <c r="DJ208" s="128"/>
      <c r="DK208" s="128"/>
      <c r="DL208" s="128"/>
      <c r="DM208" s="128"/>
      <c r="DN208" s="128"/>
      <c r="DO208" s="128"/>
      <c r="DP208" s="128"/>
      <c r="DQ208" s="128"/>
      <c r="DR208" s="128"/>
      <c r="DS208" s="128"/>
      <c r="DT208" s="128"/>
      <c r="DU208" s="128"/>
      <c r="DV208" s="128"/>
      <c r="DW208" s="128"/>
      <c r="DX208" s="128"/>
      <c r="DY208" s="128"/>
      <c r="DZ208" s="128"/>
      <c r="EA208" s="128"/>
      <c r="EB208" s="128"/>
      <c r="EC208" s="128"/>
      <c r="ED208" s="128"/>
      <c r="EE208" s="128"/>
      <c r="EF208" s="128"/>
      <c r="EG208" s="128"/>
      <c r="EH208" s="128"/>
      <c r="EI208" s="128"/>
    </row>
    <row r="209" spans="1:139" x14ac:dyDescent="0.3">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c r="CU209" s="128"/>
      <c r="CV209" s="128"/>
      <c r="CW209" s="128"/>
      <c r="CX209" s="128"/>
      <c r="CY209" s="128"/>
      <c r="CZ209" s="128"/>
      <c r="DA209" s="128"/>
      <c r="DB209" s="128"/>
      <c r="DC209" s="128"/>
      <c r="DD209" s="128"/>
      <c r="DE209" s="128"/>
      <c r="DF209" s="128"/>
      <c r="DG209" s="128"/>
      <c r="DH209" s="128"/>
      <c r="DI209" s="128"/>
      <c r="DJ209" s="128"/>
      <c r="DK209" s="128"/>
      <c r="DL209" s="128"/>
      <c r="DM209" s="128"/>
      <c r="DN209" s="128"/>
      <c r="DO209" s="128"/>
      <c r="DP209" s="128"/>
      <c r="DQ209" s="128"/>
      <c r="DR209" s="128"/>
      <c r="DS209" s="128"/>
      <c r="DT209" s="128"/>
      <c r="DU209" s="128"/>
      <c r="DV209" s="128"/>
      <c r="DW209" s="128"/>
      <c r="DX209" s="128"/>
      <c r="DY209" s="128"/>
      <c r="DZ209" s="128"/>
      <c r="EA209" s="128"/>
      <c r="EB209" s="128"/>
      <c r="EC209" s="128"/>
      <c r="ED209" s="128"/>
      <c r="EE209" s="128"/>
      <c r="EF209" s="128"/>
      <c r="EG209" s="128"/>
      <c r="EH209" s="128"/>
      <c r="EI209" s="128"/>
    </row>
    <row r="210" spans="1:139" x14ac:dyDescent="0.3">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c r="CU210" s="128"/>
      <c r="CV210" s="128"/>
      <c r="CW210" s="128"/>
      <c r="CX210" s="128"/>
      <c r="CY210" s="128"/>
      <c r="CZ210" s="128"/>
      <c r="DA210" s="128"/>
      <c r="DB210" s="128"/>
      <c r="DC210" s="128"/>
      <c r="DD210" s="128"/>
      <c r="DE210" s="128"/>
      <c r="DF210" s="128"/>
      <c r="DG210" s="128"/>
      <c r="DH210" s="128"/>
      <c r="DI210" s="128"/>
      <c r="DJ210" s="128"/>
      <c r="DK210" s="128"/>
      <c r="DL210" s="128"/>
      <c r="DM210" s="128"/>
      <c r="DN210" s="128"/>
      <c r="DO210" s="128"/>
      <c r="DP210" s="128"/>
      <c r="DQ210" s="128"/>
      <c r="DR210" s="128"/>
      <c r="DS210" s="128"/>
      <c r="DT210" s="128"/>
      <c r="DU210" s="128"/>
      <c r="DV210" s="128"/>
      <c r="DW210" s="128"/>
      <c r="DX210" s="128"/>
      <c r="DY210" s="128"/>
      <c r="DZ210" s="128"/>
      <c r="EA210" s="128"/>
      <c r="EB210" s="128"/>
      <c r="EC210" s="128"/>
      <c r="ED210" s="128"/>
      <c r="EE210" s="128"/>
      <c r="EF210" s="128"/>
      <c r="EG210" s="128"/>
      <c r="EH210" s="128"/>
      <c r="EI210" s="128"/>
    </row>
    <row r="211" spans="1:139" x14ac:dyDescent="0.3">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c r="CU211" s="128"/>
      <c r="CV211" s="128"/>
      <c r="CW211" s="128"/>
      <c r="CX211" s="128"/>
      <c r="CY211" s="128"/>
      <c r="CZ211" s="128"/>
      <c r="DA211" s="128"/>
      <c r="DB211" s="128"/>
      <c r="DC211" s="128"/>
      <c r="DD211" s="128"/>
      <c r="DE211" s="128"/>
      <c r="DF211" s="128"/>
      <c r="DG211" s="128"/>
      <c r="DH211" s="128"/>
      <c r="DI211" s="128"/>
      <c r="DJ211" s="128"/>
      <c r="DK211" s="128"/>
      <c r="DL211" s="128"/>
      <c r="DM211" s="128"/>
      <c r="DN211" s="128"/>
      <c r="DO211" s="128"/>
      <c r="DP211" s="128"/>
      <c r="DQ211" s="128"/>
      <c r="DR211" s="128"/>
      <c r="DS211" s="128"/>
      <c r="DT211" s="128"/>
      <c r="DU211" s="128"/>
      <c r="DV211" s="128"/>
      <c r="DW211" s="128"/>
      <c r="DX211" s="128"/>
      <c r="DY211" s="128"/>
      <c r="DZ211" s="128"/>
      <c r="EA211" s="128"/>
      <c r="EB211" s="128"/>
      <c r="EC211" s="128"/>
      <c r="ED211" s="128"/>
      <c r="EE211" s="128"/>
      <c r="EF211" s="128"/>
      <c r="EG211" s="128"/>
      <c r="EH211" s="128"/>
      <c r="EI211" s="128"/>
    </row>
    <row r="212" spans="1:139" x14ac:dyDescent="0.3">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c r="CU212" s="128"/>
      <c r="CV212" s="128"/>
      <c r="CW212" s="128"/>
      <c r="CX212" s="128"/>
      <c r="CY212" s="128"/>
      <c r="CZ212" s="128"/>
      <c r="DA212" s="128"/>
      <c r="DB212" s="128"/>
      <c r="DC212" s="128"/>
      <c r="DD212" s="128"/>
      <c r="DE212" s="128"/>
      <c r="DF212" s="128"/>
      <c r="DG212" s="128"/>
      <c r="DH212" s="128"/>
      <c r="DI212" s="128"/>
      <c r="DJ212" s="128"/>
      <c r="DK212" s="128"/>
      <c r="DL212" s="128"/>
      <c r="DM212" s="128"/>
      <c r="DN212" s="128"/>
      <c r="DO212" s="128"/>
      <c r="DP212" s="128"/>
      <c r="DQ212" s="128"/>
      <c r="DR212" s="128"/>
      <c r="DS212" s="128"/>
      <c r="DT212" s="128"/>
      <c r="DU212" s="128"/>
      <c r="DV212" s="128"/>
      <c r="DW212" s="128"/>
      <c r="DX212" s="128"/>
      <c r="DY212" s="128"/>
      <c r="DZ212" s="128"/>
      <c r="EA212" s="128"/>
      <c r="EB212" s="128"/>
      <c r="EC212" s="128"/>
      <c r="ED212" s="128"/>
      <c r="EE212" s="128"/>
      <c r="EF212" s="128"/>
      <c r="EG212" s="128"/>
      <c r="EH212" s="128"/>
      <c r="EI212" s="128"/>
    </row>
    <row r="213" spans="1:139" x14ac:dyDescent="0.3">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c r="CU213" s="128"/>
      <c r="CV213" s="128"/>
      <c r="CW213" s="128"/>
      <c r="CX213" s="128"/>
      <c r="CY213" s="128"/>
      <c r="CZ213" s="128"/>
      <c r="DA213" s="128"/>
      <c r="DB213" s="128"/>
      <c r="DC213" s="128"/>
      <c r="DD213" s="128"/>
      <c r="DE213" s="128"/>
      <c r="DF213" s="128"/>
      <c r="DG213" s="128"/>
      <c r="DH213" s="128"/>
      <c r="DI213" s="128"/>
      <c r="DJ213" s="128"/>
      <c r="DK213" s="128"/>
      <c r="DL213" s="128"/>
      <c r="DM213" s="128"/>
      <c r="DN213" s="128"/>
      <c r="DO213" s="128"/>
      <c r="DP213" s="128"/>
      <c r="DQ213" s="128"/>
      <c r="DR213" s="128"/>
      <c r="DS213" s="128"/>
      <c r="DT213" s="128"/>
      <c r="DU213" s="128"/>
      <c r="DV213" s="128"/>
      <c r="DW213" s="128"/>
      <c r="DX213" s="128"/>
      <c r="DY213" s="128"/>
      <c r="DZ213" s="128"/>
      <c r="EA213" s="128"/>
      <c r="EB213" s="128"/>
      <c r="EC213" s="128"/>
      <c r="ED213" s="128"/>
      <c r="EE213" s="128"/>
      <c r="EF213" s="128"/>
      <c r="EG213" s="128"/>
      <c r="EH213" s="128"/>
      <c r="EI213" s="128"/>
    </row>
    <row r="214" spans="1:139" x14ac:dyDescent="0.3">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c r="CU214" s="128"/>
      <c r="CV214" s="128"/>
      <c r="CW214" s="128"/>
      <c r="CX214" s="128"/>
      <c r="CY214" s="128"/>
      <c r="CZ214" s="128"/>
      <c r="DA214" s="128"/>
      <c r="DB214" s="128"/>
      <c r="DC214" s="128"/>
      <c r="DD214" s="128"/>
      <c r="DE214" s="128"/>
      <c r="DF214" s="128"/>
      <c r="DG214" s="128"/>
      <c r="DH214" s="128"/>
      <c r="DI214" s="128"/>
      <c r="DJ214" s="128"/>
      <c r="DK214" s="128"/>
      <c r="DL214" s="128"/>
      <c r="DM214" s="128"/>
      <c r="DN214" s="128"/>
      <c r="DO214" s="128"/>
      <c r="DP214" s="128"/>
      <c r="DQ214" s="128"/>
      <c r="DR214" s="128"/>
      <c r="DS214" s="128"/>
      <c r="DT214" s="128"/>
      <c r="DU214" s="128"/>
      <c r="DV214" s="128"/>
      <c r="DW214" s="128"/>
      <c r="DX214" s="128"/>
      <c r="DY214" s="128"/>
      <c r="DZ214" s="128"/>
      <c r="EA214" s="128"/>
      <c r="EB214" s="128"/>
      <c r="EC214" s="128"/>
      <c r="ED214" s="128"/>
      <c r="EE214" s="128"/>
      <c r="EF214" s="128"/>
      <c r="EG214" s="128"/>
      <c r="EH214" s="128"/>
      <c r="EI214" s="128"/>
    </row>
    <row r="215" spans="1:139" x14ac:dyDescent="0.3">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c r="CU215" s="128"/>
      <c r="CV215" s="128"/>
      <c r="CW215" s="128"/>
      <c r="CX215" s="128"/>
      <c r="CY215" s="128"/>
      <c r="CZ215" s="128"/>
      <c r="DA215" s="128"/>
      <c r="DB215" s="128"/>
      <c r="DC215" s="128"/>
      <c r="DD215" s="128"/>
      <c r="DE215" s="128"/>
      <c r="DF215" s="128"/>
      <c r="DG215" s="128"/>
      <c r="DH215" s="128"/>
      <c r="DI215" s="128"/>
      <c r="DJ215" s="128"/>
      <c r="DK215" s="128"/>
      <c r="DL215" s="128"/>
      <c r="DM215" s="128"/>
      <c r="DN215" s="128"/>
      <c r="DO215" s="128"/>
      <c r="DP215" s="128"/>
      <c r="DQ215" s="128"/>
      <c r="DR215" s="128"/>
      <c r="DS215" s="128"/>
      <c r="DT215" s="128"/>
      <c r="DU215" s="128"/>
      <c r="DV215" s="128"/>
      <c r="DW215" s="128"/>
      <c r="DX215" s="128"/>
      <c r="DY215" s="128"/>
      <c r="DZ215" s="128"/>
      <c r="EA215" s="128"/>
      <c r="EB215" s="128"/>
      <c r="EC215" s="128"/>
      <c r="ED215" s="128"/>
      <c r="EE215" s="128"/>
      <c r="EF215" s="128"/>
      <c r="EG215" s="128"/>
      <c r="EH215" s="128"/>
      <c r="EI215" s="128"/>
    </row>
    <row r="216" spans="1:139" x14ac:dyDescent="0.3">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c r="CU216" s="128"/>
      <c r="CV216" s="128"/>
      <c r="CW216" s="128"/>
      <c r="CX216" s="128"/>
      <c r="CY216" s="128"/>
      <c r="CZ216" s="128"/>
      <c r="DA216" s="128"/>
      <c r="DB216" s="128"/>
      <c r="DC216" s="128"/>
      <c r="DD216" s="128"/>
      <c r="DE216" s="128"/>
      <c r="DF216" s="128"/>
      <c r="DG216" s="128"/>
      <c r="DH216" s="128"/>
      <c r="DI216" s="128"/>
      <c r="DJ216" s="128"/>
      <c r="DK216" s="128"/>
      <c r="DL216" s="128"/>
      <c r="DM216" s="128"/>
      <c r="DN216" s="128"/>
      <c r="DO216" s="128"/>
      <c r="DP216" s="128"/>
      <c r="DQ216" s="128"/>
      <c r="DR216" s="128"/>
      <c r="DS216" s="128"/>
      <c r="DT216" s="128"/>
      <c r="DU216" s="128"/>
      <c r="DV216" s="128"/>
      <c r="DW216" s="128"/>
      <c r="DX216" s="128"/>
      <c r="DY216" s="128"/>
      <c r="DZ216" s="128"/>
      <c r="EA216" s="128"/>
      <c r="EB216" s="128"/>
      <c r="EC216" s="128"/>
      <c r="ED216" s="128"/>
      <c r="EE216" s="128"/>
      <c r="EF216" s="128"/>
      <c r="EG216" s="128"/>
      <c r="EH216" s="128"/>
      <c r="EI216" s="128"/>
    </row>
    <row r="217" spans="1:139" x14ac:dyDescent="0.3">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c r="CU217" s="128"/>
      <c r="CV217" s="128"/>
      <c r="CW217" s="128"/>
      <c r="CX217" s="128"/>
      <c r="CY217" s="128"/>
      <c r="CZ217" s="128"/>
      <c r="DA217" s="128"/>
      <c r="DB217" s="128"/>
      <c r="DC217" s="128"/>
      <c r="DD217" s="128"/>
      <c r="DE217" s="128"/>
      <c r="DF217" s="128"/>
      <c r="DG217" s="128"/>
      <c r="DH217" s="128"/>
      <c r="DI217" s="128"/>
      <c r="DJ217" s="128"/>
      <c r="DK217" s="128"/>
      <c r="DL217" s="128"/>
      <c r="DM217" s="128"/>
      <c r="DN217" s="128"/>
      <c r="DO217" s="128"/>
      <c r="DP217" s="128"/>
      <c r="DQ217" s="128"/>
      <c r="DR217" s="128"/>
      <c r="DS217" s="128"/>
      <c r="DT217" s="128"/>
      <c r="DU217" s="128"/>
      <c r="DV217" s="128"/>
      <c r="DW217" s="128"/>
      <c r="DX217" s="128"/>
      <c r="DY217" s="128"/>
      <c r="DZ217" s="128"/>
      <c r="EA217" s="128"/>
      <c r="EB217" s="128"/>
      <c r="EC217" s="128"/>
      <c r="ED217" s="128"/>
      <c r="EE217" s="128"/>
      <c r="EF217" s="128"/>
      <c r="EG217" s="128"/>
      <c r="EH217" s="128"/>
      <c r="EI217" s="128"/>
    </row>
    <row r="218" spans="1:139" x14ac:dyDescent="0.3">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c r="CU218" s="128"/>
      <c r="CV218" s="128"/>
      <c r="CW218" s="128"/>
      <c r="CX218" s="128"/>
      <c r="CY218" s="128"/>
      <c r="CZ218" s="128"/>
      <c r="DA218" s="128"/>
      <c r="DB218" s="128"/>
      <c r="DC218" s="128"/>
      <c r="DD218" s="128"/>
      <c r="DE218" s="128"/>
      <c r="DF218" s="128"/>
      <c r="DG218" s="128"/>
      <c r="DH218" s="128"/>
      <c r="DI218" s="128"/>
      <c r="DJ218" s="128"/>
      <c r="DK218" s="128"/>
      <c r="DL218" s="128"/>
      <c r="DM218" s="128"/>
      <c r="DN218" s="128"/>
      <c r="DO218" s="128"/>
      <c r="DP218" s="128"/>
      <c r="DQ218" s="128"/>
      <c r="DR218" s="128"/>
      <c r="DS218" s="128"/>
      <c r="DT218" s="128"/>
      <c r="DU218" s="128"/>
      <c r="DV218" s="128"/>
      <c r="DW218" s="128"/>
      <c r="DX218" s="128"/>
      <c r="DY218" s="128"/>
      <c r="DZ218" s="128"/>
      <c r="EA218" s="128"/>
      <c r="EB218" s="128"/>
      <c r="EC218" s="128"/>
      <c r="ED218" s="128"/>
      <c r="EE218" s="128"/>
      <c r="EF218" s="128"/>
      <c r="EG218" s="128"/>
      <c r="EH218" s="128"/>
      <c r="EI218" s="128"/>
    </row>
    <row r="219" spans="1:139" x14ac:dyDescent="0.3">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c r="CU219" s="128"/>
      <c r="CV219" s="128"/>
      <c r="CW219" s="128"/>
      <c r="CX219" s="128"/>
      <c r="CY219" s="128"/>
      <c r="CZ219" s="128"/>
      <c r="DA219" s="128"/>
      <c r="DB219" s="128"/>
      <c r="DC219" s="128"/>
      <c r="DD219" s="128"/>
      <c r="DE219" s="128"/>
      <c r="DF219" s="128"/>
      <c r="DG219" s="128"/>
      <c r="DH219" s="128"/>
      <c r="DI219" s="128"/>
      <c r="DJ219" s="128"/>
      <c r="DK219" s="128"/>
      <c r="DL219" s="128"/>
      <c r="DM219" s="128"/>
      <c r="DN219" s="128"/>
      <c r="DO219" s="128"/>
      <c r="DP219" s="128"/>
      <c r="DQ219" s="128"/>
      <c r="DR219" s="128"/>
      <c r="DS219" s="128"/>
      <c r="DT219" s="128"/>
      <c r="DU219" s="128"/>
      <c r="DV219" s="128"/>
      <c r="DW219" s="128"/>
      <c r="DX219" s="128"/>
      <c r="DY219" s="128"/>
      <c r="DZ219" s="128"/>
      <c r="EA219" s="128"/>
      <c r="EB219" s="128"/>
      <c r="EC219" s="128"/>
      <c r="ED219" s="128"/>
      <c r="EE219" s="128"/>
      <c r="EF219" s="128"/>
      <c r="EG219" s="128"/>
      <c r="EH219" s="128"/>
      <c r="EI219" s="128"/>
    </row>
    <row r="220" spans="1:139" x14ac:dyDescent="0.3">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c r="CU220" s="128"/>
      <c r="CV220" s="128"/>
      <c r="CW220" s="128"/>
      <c r="CX220" s="128"/>
      <c r="CY220" s="128"/>
      <c r="CZ220" s="128"/>
      <c r="DA220" s="128"/>
      <c r="DB220" s="128"/>
      <c r="DC220" s="128"/>
      <c r="DD220" s="128"/>
      <c r="DE220" s="128"/>
      <c r="DF220" s="128"/>
      <c r="DG220" s="128"/>
      <c r="DH220" s="128"/>
      <c r="DI220" s="128"/>
      <c r="DJ220" s="128"/>
      <c r="DK220" s="128"/>
      <c r="DL220" s="128"/>
      <c r="DM220" s="128"/>
      <c r="DN220" s="128"/>
      <c r="DO220" s="128"/>
      <c r="DP220" s="128"/>
      <c r="DQ220" s="128"/>
      <c r="DR220" s="128"/>
      <c r="DS220" s="128"/>
      <c r="DT220" s="128"/>
      <c r="DU220" s="128"/>
      <c r="DV220" s="128"/>
      <c r="DW220" s="128"/>
      <c r="DX220" s="128"/>
      <c r="DY220" s="128"/>
      <c r="DZ220" s="128"/>
      <c r="EA220" s="128"/>
      <c r="EB220" s="128"/>
      <c r="EC220" s="128"/>
      <c r="ED220" s="128"/>
      <c r="EE220" s="128"/>
      <c r="EF220" s="128"/>
      <c r="EG220" s="128"/>
      <c r="EH220" s="128"/>
      <c r="EI220" s="128"/>
    </row>
    <row r="221" spans="1:139" x14ac:dyDescent="0.3">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c r="CU221" s="128"/>
      <c r="CV221" s="128"/>
      <c r="CW221" s="128"/>
      <c r="CX221" s="128"/>
      <c r="CY221" s="128"/>
      <c r="CZ221" s="128"/>
      <c r="DA221" s="128"/>
      <c r="DB221" s="128"/>
      <c r="DC221" s="128"/>
      <c r="DD221" s="128"/>
      <c r="DE221" s="128"/>
      <c r="DF221" s="128"/>
      <c r="DG221" s="128"/>
      <c r="DH221" s="128"/>
      <c r="DI221" s="128"/>
      <c r="DJ221" s="128"/>
      <c r="DK221" s="128"/>
      <c r="DL221" s="128"/>
      <c r="DM221" s="128"/>
      <c r="DN221" s="128"/>
      <c r="DO221" s="128"/>
      <c r="DP221" s="128"/>
      <c r="DQ221" s="128"/>
      <c r="DR221" s="128"/>
      <c r="DS221" s="128"/>
      <c r="DT221" s="128"/>
      <c r="DU221" s="128"/>
      <c r="DV221" s="128"/>
      <c r="DW221" s="128"/>
      <c r="DX221" s="128"/>
      <c r="DY221" s="128"/>
      <c r="DZ221" s="128"/>
      <c r="EA221" s="128"/>
      <c r="EB221" s="128"/>
      <c r="EC221" s="128"/>
      <c r="ED221" s="128"/>
      <c r="EE221" s="128"/>
      <c r="EF221" s="128"/>
      <c r="EG221" s="128"/>
      <c r="EH221" s="128"/>
      <c r="EI221" s="128"/>
    </row>
    <row r="222" spans="1:139" x14ac:dyDescent="0.3">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row>
    <row r="223" spans="1:139" x14ac:dyDescent="0.3">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row>
    <row r="224" spans="1:139" x14ac:dyDescent="0.3">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row>
    <row r="225" spans="1:139" x14ac:dyDescent="0.3">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row>
    <row r="226" spans="1:139" x14ac:dyDescent="0.3">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row>
    <row r="227" spans="1:139" x14ac:dyDescent="0.3">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row>
    <row r="228" spans="1:139" x14ac:dyDescent="0.3">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row>
    <row r="229" spans="1:139" x14ac:dyDescent="0.3">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row>
    <row r="230" spans="1:139" x14ac:dyDescent="0.3">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row>
    <row r="231" spans="1:139" x14ac:dyDescent="0.3">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row>
    <row r="232" spans="1:139" x14ac:dyDescent="0.3">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row>
    <row r="233" spans="1:139" x14ac:dyDescent="0.3">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row>
    <row r="234" spans="1:139" x14ac:dyDescent="0.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row>
    <row r="235" spans="1:139" x14ac:dyDescent="0.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row>
    <row r="236" spans="1:139" x14ac:dyDescent="0.3">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row>
    <row r="237" spans="1:139" x14ac:dyDescent="0.3">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row>
    <row r="238" spans="1:139" x14ac:dyDescent="0.3">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row>
    <row r="239" spans="1:139" x14ac:dyDescent="0.3">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row>
    <row r="240" spans="1:139" x14ac:dyDescent="0.3">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row>
    <row r="241" spans="1:139" x14ac:dyDescent="0.3">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row>
    <row r="242" spans="1:139" x14ac:dyDescent="0.3">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row>
    <row r="243" spans="1:139" x14ac:dyDescent="0.3">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row>
    <row r="244" spans="1:139" x14ac:dyDescent="0.3">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row>
    <row r="245" spans="1:139" x14ac:dyDescent="0.3">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row>
    <row r="246" spans="1:139" x14ac:dyDescent="0.3">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row>
    <row r="247" spans="1:139" x14ac:dyDescent="0.3">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row>
    <row r="248" spans="1:139" x14ac:dyDescent="0.3">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row>
    <row r="249" spans="1:139" x14ac:dyDescent="0.3">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row>
    <row r="250" spans="1:139" x14ac:dyDescent="0.3">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row>
    <row r="251" spans="1:139" x14ac:dyDescent="0.3">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row>
    <row r="252" spans="1:139" x14ac:dyDescent="0.3">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row>
    <row r="253" spans="1:139" x14ac:dyDescent="0.3">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row>
    <row r="254" spans="1:139" x14ac:dyDescent="0.3">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row>
    <row r="255" spans="1:139" x14ac:dyDescent="0.3">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row>
    <row r="256" spans="1:139" x14ac:dyDescent="0.3">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row>
    <row r="257" spans="1:139" x14ac:dyDescent="0.3">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row>
    <row r="258" spans="1:139" x14ac:dyDescent="0.3">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c r="CU258" s="128"/>
      <c r="CV258" s="128"/>
      <c r="CW258" s="128"/>
      <c r="CX258" s="128"/>
      <c r="CY258" s="128"/>
      <c r="CZ258" s="128"/>
      <c r="DA258" s="128"/>
      <c r="DB258" s="128"/>
      <c r="DC258" s="128"/>
      <c r="DD258" s="128"/>
      <c r="DE258" s="128"/>
      <c r="DF258" s="128"/>
      <c r="DG258" s="128"/>
      <c r="DH258" s="128"/>
      <c r="DI258" s="128"/>
      <c r="DJ258" s="128"/>
      <c r="DK258" s="128"/>
      <c r="DL258" s="128"/>
      <c r="DM258" s="128"/>
      <c r="DN258" s="128"/>
      <c r="DO258" s="128"/>
      <c r="DP258" s="128"/>
      <c r="DQ258" s="128"/>
      <c r="DR258" s="128"/>
      <c r="DS258" s="128"/>
      <c r="DT258" s="128"/>
      <c r="DU258" s="128"/>
      <c r="DV258" s="128"/>
      <c r="DW258" s="128"/>
      <c r="DX258" s="128"/>
      <c r="DY258" s="128"/>
      <c r="DZ258" s="128"/>
      <c r="EA258" s="128"/>
      <c r="EB258" s="128"/>
      <c r="EC258" s="128"/>
      <c r="ED258" s="128"/>
      <c r="EE258" s="128"/>
      <c r="EF258" s="128"/>
      <c r="EG258" s="128"/>
      <c r="EH258" s="128"/>
      <c r="EI258" s="128"/>
    </row>
    <row r="259" spans="1:139" x14ac:dyDescent="0.3">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row>
    <row r="260" spans="1:139" x14ac:dyDescent="0.3">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28"/>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row>
    <row r="261" spans="1:139" x14ac:dyDescent="0.3">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28"/>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row>
    <row r="262" spans="1:139" x14ac:dyDescent="0.3">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c r="CI262" s="128"/>
      <c r="CJ262" s="128"/>
      <c r="CK262" s="128"/>
      <c r="CL262" s="128"/>
      <c r="CM262" s="128"/>
      <c r="CN262" s="128"/>
      <c r="CO262" s="128"/>
      <c r="CP262" s="128"/>
      <c r="CQ262" s="128"/>
      <c r="CR262" s="128"/>
      <c r="CS262" s="128"/>
      <c r="CT262" s="128"/>
      <c r="CU262" s="128"/>
      <c r="CV262" s="128"/>
      <c r="CW262" s="128"/>
      <c r="CX262" s="128"/>
      <c r="CY262" s="128"/>
      <c r="CZ262" s="128"/>
      <c r="DA262" s="128"/>
      <c r="DB262" s="128"/>
      <c r="DC262" s="128"/>
      <c r="DD262" s="128"/>
      <c r="DE262" s="128"/>
      <c r="DF262" s="128"/>
      <c r="DG262" s="128"/>
      <c r="DH262" s="128"/>
      <c r="DI262" s="128"/>
      <c r="DJ262" s="128"/>
      <c r="DK262" s="128"/>
      <c r="DL262" s="128"/>
      <c r="DM262" s="128"/>
      <c r="DN262" s="128"/>
      <c r="DO262" s="128"/>
      <c r="DP262" s="128"/>
      <c r="DQ262" s="128"/>
      <c r="DR262" s="128"/>
      <c r="DS262" s="128"/>
      <c r="DT262" s="128"/>
      <c r="DU262" s="128"/>
      <c r="DV262" s="128"/>
      <c r="DW262" s="128"/>
      <c r="DX262" s="128"/>
      <c r="DY262" s="128"/>
      <c r="DZ262" s="128"/>
      <c r="EA262" s="128"/>
      <c r="EB262" s="128"/>
      <c r="EC262" s="128"/>
      <c r="ED262" s="128"/>
      <c r="EE262" s="128"/>
      <c r="EF262" s="128"/>
      <c r="EG262" s="128"/>
      <c r="EH262" s="128"/>
      <c r="EI262" s="128"/>
    </row>
    <row r="263" spans="1:139" x14ac:dyDescent="0.3">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28"/>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row>
    <row r="264" spans="1:139" x14ac:dyDescent="0.3">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28"/>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row>
    <row r="265" spans="1:139" x14ac:dyDescent="0.3">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28"/>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row>
    <row r="266" spans="1:139" x14ac:dyDescent="0.3">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28"/>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row>
    <row r="267" spans="1:139" x14ac:dyDescent="0.3">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28"/>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row>
  </sheetData>
  <sheetProtection algorithmName="SHA-512" hashValue="4JsYyotVHwNuw438kXzGDDbwzDtpfHESFP/9C6hrQRww8JWQtusysHh1g6rfYPbW50EQ8asi/oi9ko4XavqbJA==" saltValue="6wUSU7k8lfLv1udiv39UZw==" spinCount="100000" sheet="1" objects="1" scenarios="1"/>
  <protectedRanges>
    <protectedRange sqref="C4 D5 E4:H5" name="Range1"/>
  </protectedRanges>
  <dataConsolidate/>
  <mergeCells count="113">
    <mergeCell ref="A1:L3"/>
    <mergeCell ref="J26:L26"/>
    <mergeCell ref="J27:L27"/>
    <mergeCell ref="F26:I26"/>
    <mergeCell ref="F27:I27"/>
    <mergeCell ref="C4:I5"/>
    <mergeCell ref="A25:L25"/>
    <mergeCell ref="A6:L6"/>
    <mergeCell ref="A23:L23"/>
    <mergeCell ref="A24:L24"/>
    <mergeCell ref="I17:L17"/>
    <mergeCell ref="I9:L15"/>
    <mergeCell ref="J18:L18"/>
    <mergeCell ref="J19:L19"/>
    <mergeCell ref="J20:L20"/>
    <mergeCell ref="J21:L21"/>
    <mergeCell ref="J22:L22"/>
    <mergeCell ref="A26:C27"/>
    <mergeCell ref="D26:E27"/>
    <mergeCell ref="J28:L28"/>
    <mergeCell ref="J30:L30"/>
    <mergeCell ref="A30:C30"/>
    <mergeCell ref="A48:C48"/>
    <mergeCell ref="A43:L43"/>
    <mergeCell ref="A45:C45"/>
    <mergeCell ref="A46:C46"/>
    <mergeCell ref="A44:C44"/>
    <mergeCell ref="A47:L47"/>
    <mergeCell ref="A37:C37"/>
    <mergeCell ref="D37:F37"/>
    <mergeCell ref="D38:F38"/>
    <mergeCell ref="D48:F48"/>
    <mergeCell ref="G37:K37"/>
    <mergeCell ref="G38:K38"/>
    <mergeCell ref="A42:C42"/>
    <mergeCell ref="A40:C40"/>
    <mergeCell ref="A41:C41"/>
    <mergeCell ref="D42:F42"/>
    <mergeCell ref="D29:E29"/>
    <mergeCell ref="D30:E30"/>
    <mergeCell ref="J29:L29"/>
    <mergeCell ref="D32:E32"/>
    <mergeCell ref="D33:E33"/>
    <mergeCell ref="A29:C29"/>
    <mergeCell ref="A31:D31"/>
    <mergeCell ref="A38:C38"/>
    <mergeCell ref="A39:C39"/>
    <mergeCell ref="A34:C34"/>
    <mergeCell ref="A32:C32"/>
    <mergeCell ref="A33:C33"/>
    <mergeCell ref="A35:L35"/>
    <mergeCell ref="L33:L34"/>
    <mergeCell ref="D34:E34"/>
    <mergeCell ref="D39:F39"/>
    <mergeCell ref="D40:F40"/>
    <mergeCell ref="D41:F41"/>
    <mergeCell ref="D44:F44"/>
    <mergeCell ref="D45:F45"/>
    <mergeCell ref="D46:F46"/>
    <mergeCell ref="D61:F61"/>
    <mergeCell ref="D50:F50"/>
    <mergeCell ref="G61:L61"/>
    <mergeCell ref="D52:F52"/>
    <mergeCell ref="D53:F53"/>
    <mergeCell ref="D54:F54"/>
    <mergeCell ref="A51:L51"/>
    <mergeCell ref="D49:F49"/>
    <mergeCell ref="A60:C60"/>
    <mergeCell ref="A61:C61"/>
    <mergeCell ref="A50:C50"/>
    <mergeCell ref="A52:C52"/>
    <mergeCell ref="A53:C53"/>
    <mergeCell ref="A54:C54"/>
    <mergeCell ref="A49:C49"/>
    <mergeCell ref="G52:K52"/>
    <mergeCell ref="G53:K53"/>
    <mergeCell ref="G54:K54"/>
    <mergeCell ref="G56:K56"/>
    <mergeCell ref="I65:L65"/>
    <mergeCell ref="A68:L68"/>
    <mergeCell ref="A56:C56"/>
    <mergeCell ref="A55:L55"/>
    <mergeCell ref="A57:C57"/>
    <mergeCell ref="A58:L58"/>
    <mergeCell ref="A67:L67"/>
    <mergeCell ref="A69:L69"/>
    <mergeCell ref="A66:L66"/>
    <mergeCell ref="D56:F56"/>
    <mergeCell ref="D57:F57"/>
    <mergeCell ref="D59:F59"/>
    <mergeCell ref="D60:F60"/>
    <mergeCell ref="A64:B64"/>
    <mergeCell ref="C64:E64"/>
    <mergeCell ref="F64:H64"/>
    <mergeCell ref="I64:L64"/>
    <mergeCell ref="A62:L62"/>
    <mergeCell ref="A63:L63"/>
    <mergeCell ref="A59:C59"/>
    <mergeCell ref="A65:B65"/>
    <mergeCell ref="C65:E65"/>
    <mergeCell ref="F65:H65"/>
    <mergeCell ref="G57:K57"/>
    <mergeCell ref="G59:K59"/>
    <mergeCell ref="G60:K60"/>
    <mergeCell ref="G40:K40"/>
    <mergeCell ref="G39:K39"/>
    <mergeCell ref="G41:K41"/>
    <mergeCell ref="G42:K42"/>
    <mergeCell ref="G44:K44"/>
    <mergeCell ref="G45:K45"/>
    <mergeCell ref="G46:K46"/>
    <mergeCell ref="G48:K48"/>
    <mergeCell ref="G49:K49"/>
  </mergeCells>
  <conditionalFormatting sqref="D29 D44:D46">
    <cfRule type="cellIs" dxfId="1" priority="104" operator="equal">
      <formula>"No"</formula>
    </cfRule>
  </conditionalFormatting>
  <conditionalFormatting sqref="L45:L46">
    <cfRule type="cellIs" dxfId="0" priority="1" operator="equal">
      <formula>"No"</formula>
    </cfRule>
  </conditionalFormatting>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08" r:id="rId4" name="Button 737">
              <controlPr defaultSize="0" print="0" autoFill="0" autoPict="0" macro="[0]!PDF">
                <anchor moveWithCells="1" sizeWithCells="1">
                  <from>
                    <xdr:col>0</xdr:col>
                    <xdr:colOff>152400</xdr:colOff>
                    <xdr:row>3</xdr:row>
                    <xdr:rowOff>57150</xdr:rowOff>
                  </from>
                  <to>
                    <xdr:col>1</xdr:col>
                    <xdr:colOff>438150</xdr:colOff>
                    <xdr:row>4</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17BCEAD-0BA2-42C8-A6AB-FB3712012F6B}">
          <x14:formula1>
            <xm:f>'DC Full Dataset'!$A$2:$A$17</xm:f>
          </x14:formula1>
          <xm:sqref>C4:I5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2:B51"/>
  <sheetViews>
    <sheetView topLeftCell="A3" zoomScale="68" zoomScaleNormal="68" workbookViewId="0">
      <selection activeCell="A5" sqref="A5"/>
    </sheetView>
  </sheetViews>
  <sheetFormatPr defaultColWidth="9.1796875" defaultRowHeight="14.5" x14ac:dyDescent="0.35"/>
  <cols>
    <col min="1" max="1" width="28.453125" style="144" customWidth="1"/>
    <col min="2" max="2" width="46.7265625" style="148" customWidth="1"/>
    <col min="3" max="16384" width="9.1796875" style="144"/>
  </cols>
  <sheetData>
    <row r="2" spans="1:1" ht="170.15" customHeight="1" x14ac:dyDescent="0.35">
      <c r="A2" s="147" t="s">
        <v>150</v>
      </c>
    </row>
    <row r="3" spans="1:1" ht="170.15" customHeight="1" x14ac:dyDescent="0.35">
      <c r="A3" s="147" t="s">
        <v>586</v>
      </c>
    </row>
    <row r="4" spans="1:1" ht="170.15" customHeight="1" x14ac:dyDescent="0.35">
      <c r="A4" s="146" t="s">
        <v>510</v>
      </c>
    </row>
    <row r="5" spans="1:1" ht="170.15" customHeight="1" x14ac:dyDescent="0.35">
      <c r="A5" s="147" t="s">
        <v>161</v>
      </c>
    </row>
    <row r="6" spans="1:1" ht="170.15" customHeight="1" x14ac:dyDescent="0.35">
      <c r="A6" s="147" t="s">
        <v>254</v>
      </c>
    </row>
    <row r="7" spans="1:1" ht="170.15" customHeight="1" x14ac:dyDescent="0.35">
      <c r="A7" s="147" t="s">
        <v>508</v>
      </c>
    </row>
    <row r="8" spans="1:1" ht="170.15" customHeight="1" x14ac:dyDescent="0.35">
      <c r="A8" s="147" t="s">
        <v>187</v>
      </c>
    </row>
    <row r="9" spans="1:1" ht="170.15" customHeight="1" x14ac:dyDescent="0.35">
      <c r="A9" s="146" t="s">
        <v>515</v>
      </c>
    </row>
    <row r="10" spans="1:1" ht="170.15" customHeight="1" x14ac:dyDescent="0.35">
      <c r="A10" s="147" t="s">
        <v>192</v>
      </c>
    </row>
    <row r="11" spans="1:1" ht="170.15" customHeight="1" x14ac:dyDescent="0.35">
      <c r="A11" s="146" t="s">
        <v>194</v>
      </c>
    </row>
    <row r="12" spans="1:1" ht="170.15" customHeight="1" x14ac:dyDescent="0.35">
      <c r="A12" s="147" t="s">
        <v>514</v>
      </c>
    </row>
    <row r="13" spans="1:1" ht="170.15" customHeight="1" x14ac:dyDescent="0.35">
      <c r="A13" s="146" t="s">
        <v>513</v>
      </c>
    </row>
    <row r="14" spans="1:1" ht="170.15" customHeight="1" x14ac:dyDescent="0.35">
      <c r="A14" s="147" t="s">
        <v>266</v>
      </c>
    </row>
    <row r="15" spans="1:1" ht="170.15" customHeight="1" x14ac:dyDescent="0.35">
      <c r="A15" s="146" t="s">
        <v>178</v>
      </c>
    </row>
    <row r="16" spans="1:1" ht="170.15" customHeight="1" x14ac:dyDescent="0.35">
      <c r="A16" s="147" t="s">
        <v>200</v>
      </c>
    </row>
    <row r="17" spans="1:1" ht="170.15" customHeight="1" x14ac:dyDescent="0.35">
      <c r="A17" s="146" t="s">
        <v>202</v>
      </c>
    </row>
    <row r="18" spans="1:1" ht="170.15" customHeight="1" x14ac:dyDescent="0.35">
      <c r="A18" s="147" t="s">
        <v>204</v>
      </c>
    </row>
    <row r="19" spans="1:1" ht="170.15" customHeight="1" x14ac:dyDescent="0.35">
      <c r="A19" s="146" t="s">
        <v>511</v>
      </c>
    </row>
    <row r="20" spans="1:1" ht="170.15" customHeight="1" x14ac:dyDescent="0.35">
      <c r="A20" s="145" t="s">
        <v>191</v>
      </c>
    </row>
    <row r="21" spans="1:1" ht="170.15" customHeight="1" x14ac:dyDescent="0.35">
      <c r="A21" s="144" t="s">
        <v>207</v>
      </c>
    </row>
    <row r="22" spans="1:1" ht="170.15" customHeight="1" x14ac:dyDescent="0.35">
      <c r="A22" s="144" t="s">
        <v>529</v>
      </c>
    </row>
    <row r="23" spans="1:1" ht="170.15" customHeight="1" x14ac:dyDescent="0.35">
      <c r="A23" s="144" t="s">
        <v>169</v>
      </c>
    </row>
    <row r="24" spans="1:1" ht="170.15" customHeight="1" x14ac:dyDescent="0.35">
      <c r="A24" s="144" t="s">
        <v>179</v>
      </c>
    </row>
    <row r="25" spans="1:1" ht="170.15" customHeight="1" x14ac:dyDescent="0.35">
      <c r="A25" s="144" t="s">
        <v>185</v>
      </c>
    </row>
    <row r="26" spans="1:1" ht="170.15" customHeight="1" x14ac:dyDescent="0.35">
      <c r="A26" s="144" t="s">
        <v>208</v>
      </c>
    </row>
    <row r="27" spans="1:1" ht="170.15" customHeight="1" x14ac:dyDescent="0.35">
      <c r="A27" s="164" t="s">
        <v>237</v>
      </c>
    </row>
    <row r="28" spans="1:1" ht="170.15" customHeight="1" x14ac:dyDescent="0.35">
      <c r="A28" s="144" t="s">
        <v>229</v>
      </c>
    </row>
    <row r="29" spans="1:1" ht="170.15" customHeight="1" x14ac:dyDescent="0.35">
      <c r="A29" s="171" t="s">
        <v>579</v>
      </c>
    </row>
    <row r="30" spans="1:1" ht="170.15" customHeight="1" x14ac:dyDescent="0.35">
      <c r="A30" s="151" t="s">
        <v>214</v>
      </c>
    </row>
    <row r="31" spans="1:1" ht="170.15" customHeight="1" x14ac:dyDescent="0.35">
      <c r="A31" s="151" t="s">
        <v>263</v>
      </c>
    </row>
    <row r="32" spans="1:1" ht="170.15" customHeight="1" x14ac:dyDescent="0.35">
      <c r="A32" s="151" t="s">
        <v>568</v>
      </c>
    </row>
    <row r="33" ht="170.15" customHeight="1" x14ac:dyDescent="0.35"/>
    <row r="34" ht="170.15" customHeight="1" x14ac:dyDescent="0.35"/>
    <row r="35" ht="170.15" customHeight="1" x14ac:dyDescent="0.35"/>
    <row r="36" ht="170.15" customHeight="1" x14ac:dyDescent="0.35"/>
    <row r="37" ht="170.15" customHeight="1" x14ac:dyDescent="0.35"/>
    <row r="38" ht="170.15" customHeight="1" x14ac:dyDescent="0.35"/>
    <row r="39" ht="170.15" customHeight="1" x14ac:dyDescent="0.35"/>
    <row r="40" ht="170.15" customHeight="1" x14ac:dyDescent="0.35"/>
    <row r="41" ht="170.15" customHeight="1" x14ac:dyDescent="0.35"/>
    <row r="42" ht="170.15" customHeight="1" x14ac:dyDescent="0.35"/>
    <row r="43" ht="170.15" customHeight="1" x14ac:dyDescent="0.35"/>
    <row r="44" ht="170.15" customHeight="1" x14ac:dyDescent="0.35"/>
    <row r="45" ht="170.15" customHeight="1" x14ac:dyDescent="0.35"/>
    <row r="46" ht="170.15" customHeight="1" x14ac:dyDescent="0.35"/>
    <row r="47" ht="170.15" customHeight="1" x14ac:dyDescent="0.35"/>
    <row r="48" ht="170.15" customHeight="1" x14ac:dyDescent="0.35"/>
    <row r="49" ht="170.15" customHeight="1" x14ac:dyDescent="0.35"/>
    <row r="50" ht="170.15" customHeight="1" x14ac:dyDescent="0.35"/>
    <row r="51" ht="170.15" customHeight="1" x14ac:dyDescent="0.35"/>
  </sheetData>
  <sheetProtection algorithmName="SHA-512" hashValue="svY/SOI5Bu3D4m73Nnc1K2A3aJhvW5OY9nYzfiPOaVZS849u5gaKfnzQyNa4hlM5K3GePT3vDSG34SRn3qShxA==" saltValue="nA/IYB5fYJVCBCzeDew5Lw==" spinCount="100000" sheet="1" objects="1" scenarios="1"/>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07495-A315-4F8B-A8D4-CAA459D27F16}">
  <sheetPr codeName="Sheet4"/>
  <dimension ref="A1:F56"/>
  <sheetViews>
    <sheetView topLeftCell="A31" zoomScaleNormal="100" workbookViewId="0">
      <selection activeCell="B4" sqref="B4:C4"/>
    </sheetView>
  </sheetViews>
  <sheetFormatPr defaultColWidth="9.1796875" defaultRowHeight="14.5" x14ac:dyDescent="0.35"/>
  <cols>
    <col min="1" max="1" width="27.54296875" style="153" bestFit="1" customWidth="1"/>
    <col min="2" max="2" width="10.1796875" style="153" bestFit="1" customWidth="1"/>
    <col min="3" max="3" width="10.54296875" style="153" bestFit="1" customWidth="1"/>
    <col min="4" max="4" width="9" style="153" bestFit="1" customWidth="1"/>
    <col min="5" max="5" width="15.26953125" style="153" bestFit="1" customWidth="1"/>
    <col min="6" max="6" width="49.453125" style="153" bestFit="1" customWidth="1"/>
    <col min="7" max="16384" width="9.1796875" style="153"/>
  </cols>
  <sheetData>
    <row r="1" spans="1:6" x14ac:dyDescent="0.35">
      <c r="A1" s="154" t="s">
        <v>533</v>
      </c>
      <c r="B1" s="154" t="s">
        <v>0</v>
      </c>
      <c r="C1" s="154" t="s">
        <v>534</v>
      </c>
      <c r="D1" s="154" t="s">
        <v>535</v>
      </c>
      <c r="E1" s="154" t="s">
        <v>79</v>
      </c>
      <c r="F1" s="154" t="s">
        <v>536</v>
      </c>
    </row>
    <row r="2" spans="1:6" x14ac:dyDescent="0.35">
      <c r="A2" s="155" t="s">
        <v>150</v>
      </c>
      <c r="B2" s="156">
        <v>32.817512000000001</v>
      </c>
      <c r="C2" s="156">
        <v>13.167152</v>
      </c>
      <c r="D2" s="156" t="s">
        <v>276</v>
      </c>
      <c r="E2" s="156" t="s">
        <v>152</v>
      </c>
      <c r="F2" s="157" t="s">
        <v>537</v>
      </c>
    </row>
    <row r="3" spans="1:6" x14ac:dyDescent="0.35">
      <c r="A3" s="155" t="s">
        <v>538</v>
      </c>
      <c r="B3" s="156">
        <v>32.817658000000002</v>
      </c>
      <c r="C3" s="156">
        <v>13.266646</v>
      </c>
      <c r="D3" s="156" t="s">
        <v>276</v>
      </c>
      <c r="E3" s="156" t="s">
        <v>152</v>
      </c>
      <c r="F3" s="157" t="s">
        <v>541</v>
      </c>
    </row>
    <row r="4" spans="1:6" x14ac:dyDescent="0.35">
      <c r="A4" s="155" t="s">
        <v>540</v>
      </c>
      <c r="B4" s="156">
        <v>32.785496000000002</v>
      </c>
      <c r="C4" s="156">
        <v>13.178856</v>
      </c>
      <c r="D4" s="156" t="s">
        <v>276</v>
      </c>
      <c r="E4" s="156" t="s">
        <v>152</v>
      </c>
      <c r="F4" s="157" t="s">
        <v>541</v>
      </c>
    </row>
    <row r="5" spans="1:6" x14ac:dyDescent="0.35">
      <c r="A5" s="155" t="s">
        <v>542</v>
      </c>
      <c r="B5" s="156">
        <v>32.851011</v>
      </c>
      <c r="C5" s="156">
        <v>13.150772999999999</v>
      </c>
      <c r="D5" s="156" t="s">
        <v>276</v>
      </c>
      <c r="E5" s="156" t="s">
        <v>152</v>
      </c>
      <c r="F5" s="157" t="s">
        <v>543</v>
      </c>
    </row>
    <row r="6" spans="1:6" x14ac:dyDescent="0.35">
      <c r="A6" s="155" t="s">
        <v>544</v>
      </c>
      <c r="B6" s="156">
        <v>24.933333000000001</v>
      </c>
      <c r="C6" s="156">
        <v>14.633333</v>
      </c>
      <c r="D6" s="156" t="s">
        <v>289</v>
      </c>
      <c r="E6" s="156" t="s">
        <v>245</v>
      </c>
      <c r="F6" s="157" t="s">
        <v>541</v>
      </c>
    </row>
    <row r="7" spans="1:6" x14ac:dyDescent="0.35">
      <c r="A7" s="155" t="s">
        <v>545</v>
      </c>
      <c r="B7" s="158" t="s">
        <v>546</v>
      </c>
      <c r="C7" s="158" t="s">
        <v>546</v>
      </c>
      <c r="D7" s="158" t="s">
        <v>546</v>
      </c>
      <c r="E7" s="158" t="s">
        <v>546</v>
      </c>
      <c r="F7" s="157" t="s">
        <v>539</v>
      </c>
    </row>
    <row r="8" spans="1:6" x14ac:dyDescent="0.35">
      <c r="A8" s="155" t="s">
        <v>547</v>
      </c>
      <c r="B8" s="156">
        <v>32.779989999999998</v>
      </c>
      <c r="C8" s="156">
        <v>13.202332999999999</v>
      </c>
      <c r="D8" s="156" t="s">
        <v>276</v>
      </c>
      <c r="E8" s="156" t="s">
        <v>152</v>
      </c>
      <c r="F8" s="157" t="s">
        <v>543</v>
      </c>
    </row>
    <row r="9" spans="1:6" x14ac:dyDescent="0.35">
      <c r="A9" s="155" t="s">
        <v>548</v>
      </c>
      <c r="B9" s="158" t="s">
        <v>546</v>
      </c>
      <c r="C9" s="158" t="s">
        <v>546</v>
      </c>
      <c r="D9" s="158" t="s">
        <v>546</v>
      </c>
      <c r="E9" s="158" t="s">
        <v>546</v>
      </c>
      <c r="F9" s="157" t="s">
        <v>539</v>
      </c>
    </row>
    <row r="10" spans="1:6" x14ac:dyDescent="0.35">
      <c r="A10" s="155" t="s">
        <v>211</v>
      </c>
      <c r="B10" s="159">
        <v>32.789216000000003</v>
      </c>
      <c r="C10" s="159">
        <v>13.737012999999999</v>
      </c>
      <c r="D10" s="158"/>
      <c r="E10" s="158"/>
      <c r="F10" s="157" t="s">
        <v>549</v>
      </c>
    </row>
    <row r="11" spans="1:6" x14ac:dyDescent="0.35">
      <c r="A11" s="155" t="s">
        <v>550</v>
      </c>
      <c r="B11" s="158" t="s">
        <v>546</v>
      </c>
      <c r="C11" s="158" t="s">
        <v>546</v>
      </c>
      <c r="D11" s="158" t="s">
        <v>546</v>
      </c>
      <c r="E11" s="158" t="s">
        <v>546</v>
      </c>
      <c r="F11" s="157" t="s">
        <v>539</v>
      </c>
    </row>
    <row r="12" spans="1:6" x14ac:dyDescent="0.35">
      <c r="A12" s="155" t="s">
        <v>551</v>
      </c>
      <c r="B12" s="156">
        <v>29.126839</v>
      </c>
      <c r="C12" s="156">
        <v>15.947721</v>
      </c>
      <c r="D12" s="156" t="s">
        <v>289</v>
      </c>
      <c r="E12" s="156" t="s">
        <v>155</v>
      </c>
      <c r="F12" s="157" t="s">
        <v>541</v>
      </c>
    </row>
    <row r="13" spans="1:6" x14ac:dyDescent="0.35">
      <c r="A13" s="155" t="s">
        <v>552</v>
      </c>
      <c r="B13" s="158" t="s">
        <v>546</v>
      </c>
      <c r="C13" s="158" t="s">
        <v>546</v>
      </c>
      <c r="D13" s="158" t="s">
        <v>546</v>
      </c>
      <c r="E13" s="158" t="s">
        <v>546</v>
      </c>
      <c r="F13" s="157" t="s">
        <v>541</v>
      </c>
    </row>
    <row r="14" spans="1:6" x14ac:dyDescent="0.35">
      <c r="A14" s="155" t="s">
        <v>156</v>
      </c>
      <c r="B14" s="156">
        <v>32.625112000000001</v>
      </c>
      <c r="C14" s="156">
        <v>14.259613999999999</v>
      </c>
      <c r="D14" s="156" t="s">
        <v>276</v>
      </c>
      <c r="E14" s="156" t="s">
        <v>158</v>
      </c>
      <c r="F14" s="157" t="s">
        <v>541</v>
      </c>
    </row>
    <row r="15" spans="1:6" x14ac:dyDescent="0.35">
      <c r="A15" s="155" t="s">
        <v>531</v>
      </c>
      <c r="B15" s="156">
        <v>24.184671999999999</v>
      </c>
      <c r="C15" s="160">
        <v>23.275175000000001</v>
      </c>
      <c r="D15" s="156" t="s">
        <v>280</v>
      </c>
      <c r="E15" s="156" t="s">
        <v>160</v>
      </c>
      <c r="F15" s="157" t="s">
        <v>541</v>
      </c>
    </row>
    <row r="16" spans="1:6" x14ac:dyDescent="0.35">
      <c r="A16" s="155" t="s">
        <v>529</v>
      </c>
      <c r="B16" s="156">
        <v>32.852915000000003</v>
      </c>
      <c r="C16" s="156">
        <v>13.269211</v>
      </c>
      <c r="D16" s="156" t="s">
        <v>276</v>
      </c>
      <c r="E16" s="156" t="s">
        <v>152</v>
      </c>
      <c r="F16" s="157" t="s">
        <v>541</v>
      </c>
    </row>
    <row r="17" spans="1:6" x14ac:dyDescent="0.35">
      <c r="A17" s="155" t="s">
        <v>553</v>
      </c>
      <c r="B17" s="158" t="s">
        <v>546</v>
      </c>
      <c r="C17" s="158" t="s">
        <v>546</v>
      </c>
      <c r="D17" s="158" t="s">
        <v>546</v>
      </c>
      <c r="E17" s="158" t="s">
        <v>546</v>
      </c>
      <c r="F17" s="157" t="s">
        <v>554</v>
      </c>
    </row>
    <row r="18" spans="1:6" x14ac:dyDescent="0.35">
      <c r="A18" s="155" t="s">
        <v>555</v>
      </c>
      <c r="B18" s="158" t="s">
        <v>546</v>
      </c>
      <c r="C18" s="158" t="s">
        <v>546</v>
      </c>
      <c r="D18" s="158" t="s">
        <v>546</v>
      </c>
      <c r="E18" s="158" t="s">
        <v>546</v>
      </c>
      <c r="F18" s="157" t="s">
        <v>539</v>
      </c>
    </row>
    <row r="19" spans="1:6" x14ac:dyDescent="0.35">
      <c r="A19" s="155" t="s">
        <v>163</v>
      </c>
      <c r="B19" s="158" t="s">
        <v>546</v>
      </c>
      <c r="C19" s="158" t="s">
        <v>546</v>
      </c>
      <c r="D19" s="159" t="s">
        <v>276</v>
      </c>
      <c r="E19" s="159" t="s">
        <v>163</v>
      </c>
      <c r="F19" s="157" t="s">
        <v>541</v>
      </c>
    </row>
    <row r="20" spans="1:6" x14ac:dyDescent="0.35">
      <c r="A20" s="155" t="s">
        <v>556</v>
      </c>
      <c r="B20" s="156">
        <v>32.744588999999998</v>
      </c>
      <c r="C20" s="156">
        <v>12.697858</v>
      </c>
      <c r="D20" s="156" t="s">
        <v>276</v>
      </c>
      <c r="E20" s="156" t="s">
        <v>163</v>
      </c>
      <c r="F20" s="157" t="s">
        <v>541</v>
      </c>
    </row>
    <row r="21" spans="1:6" x14ac:dyDescent="0.35">
      <c r="A21" s="155" t="s">
        <v>214</v>
      </c>
      <c r="B21" s="156">
        <v>27.530647999999999</v>
      </c>
      <c r="C21" s="156">
        <v>14.34029</v>
      </c>
      <c r="D21" s="156" t="s">
        <v>289</v>
      </c>
      <c r="E21" s="156" t="s">
        <v>217</v>
      </c>
      <c r="F21" s="157" t="s">
        <v>541</v>
      </c>
    </row>
    <row r="22" spans="1:6" x14ac:dyDescent="0.35">
      <c r="A22" s="155" t="s">
        <v>256</v>
      </c>
      <c r="B22" s="156">
        <v>30.175253999999999</v>
      </c>
      <c r="C22" s="156">
        <v>10.452921</v>
      </c>
      <c r="D22" s="156" t="s">
        <v>276</v>
      </c>
      <c r="E22" s="156" t="s">
        <v>258</v>
      </c>
      <c r="F22" s="157" t="s">
        <v>539</v>
      </c>
    </row>
    <row r="23" spans="1:6" x14ac:dyDescent="0.35">
      <c r="A23" s="155" t="s">
        <v>557</v>
      </c>
      <c r="B23" s="158" t="s">
        <v>546</v>
      </c>
      <c r="C23" s="158" t="s">
        <v>546</v>
      </c>
      <c r="D23" s="158" t="s">
        <v>546</v>
      </c>
      <c r="E23" s="158" t="s">
        <v>546</v>
      </c>
      <c r="F23" s="157" t="s">
        <v>541</v>
      </c>
    </row>
    <row r="24" spans="1:6" x14ac:dyDescent="0.35">
      <c r="A24" s="155" t="s">
        <v>169</v>
      </c>
      <c r="B24" s="156">
        <v>30.75967</v>
      </c>
      <c r="C24" s="156">
        <v>20.223749000000002</v>
      </c>
      <c r="D24" s="156" t="s">
        <v>280</v>
      </c>
      <c r="E24" s="156" t="s">
        <v>169</v>
      </c>
      <c r="F24" s="157" t="s">
        <v>541</v>
      </c>
    </row>
    <row r="25" spans="1:6" x14ac:dyDescent="0.35">
      <c r="A25" s="155" t="s">
        <v>213</v>
      </c>
      <c r="B25" s="161" t="s">
        <v>546</v>
      </c>
      <c r="C25" s="161" t="s">
        <v>546</v>
      </c>
      <c r="D25" s="159" t="s">
        <v>276</v>
      </c>
      <c r="E25" s="159" t="s">
        <v>158</v>
      </c>
      <c r="F25" s="157" t="s">
        <v>543</v>
      </c>
    </row>
    <row r="26" spans="1:6" x14ac:dyDescent="0.35">
      <c r="A26" s="155" t="s">
        <v>558</v>
      </c>
      <c r="B26" s="159">
        <v>30.147103000000001</v>
      </c>
      <c r="C26" s="159">
        <v>9.502675</v>
      </c>
      <c r="D26" s="159" t="s">
        <v>276</v>
      </c>
      <c r="E26" s="159" t="s">
        <v>258</v>
      </c>
      <c r="F26" s="157" t="s">
        <v>539</v>
      </c>
    </row>
    <row r="27" spans="1:6" x14ac:dyDescent="0.35">
      <c r="A27" s="155" t="s">
        <v>218</v>
      </c>
      <c r="B27" s="156">
        <v>24.964359000000002</v>
      </c>
      <c r="C27" s="156">
        <v>10.167540000000001</v>
      </c>
      <c r="D27" s="156" t="s">
        <v>289</v>
      </c>
      <c r="E27" s="156" t="s">
        <v>220</v>
      </c>
      <c r="F27" s="157" t="s">
        <v>539</v>
      </c>
    </row>
    <row r="28" spans="1:6" x14ac:dyDescent="0.35">
      <c r="A28" s="155" t="s">
        <v>221</v>
      </c>
      <c r="B28" s="156">
        <v>32.210155</v>
      </c>
      <c r="C28" s="156">
        <v>12.976818</v>
      </c>
      <c r="D28" s="156" t="s">
        <v>276</v>
      </c>
      <c r="E28" s="156" t="s">
        <v>173</v>
      </c>
      <c r="F28" s="157" t="s">
        <v>539</v>
      </c>
    </row>
    <row r="29" spans="1:6" x14ac:dyDescent="0.35">
      <c r="A29" s="155" t="s">
        <v>559</v>
      </c>
      <c r="B29" s="156">
        <v>32.306640000000002</v>
      </c>
      <c r="C29" s="156">
        <v>12.989343</v>
      </c>
      <c r="D29" s="156" t="s">
        <v>276</v>
      </c>
      <c r="E29" s="156" t="s">
        <v>173</v>
      </c>
      <c r="F29" s="157" t="s">
        <v>541</v>
      </c>
    </row>
    <row r="30" spans="1:6" x14ac:dyDescent="0.35">
      <c r="A30" s="155" t="s">
        <v>560</v>
      </c>
      <c r="B30" s="159">
        <v>32.892187999999997</v>
      </c>
      <c r="C30" s="159">
        <v>13.271833000000001</v>
      </c>
      <c r="D30" s="156" t="s">
        <v>276</v>
      </c>
      <c r="E30" s="156" t="s">
        <v>152</v>
      </c>
      <c r="F30" s="157" t="s">
        <v>539</v>
      </c>
    </row>
    <row r="31" spans="1:6" x14ac:dyDescent="0.35">
      <c r="A31" s="155" t="s">
        <v>561</v>
      </c>
      <c r="B31" s="159">
        <v>32.846995999999997</v>
      </c>
      <c r="C31" s="159">
        <v>13.153288999999999</v>
      </c>
      <c r="D31" s="156" t="s">
        <v>276</v>
      </c>
      <c r="E31" s="156" t="s">
        <v>181</v>
      </c>
      <c r="F31" s="157" t="s">
        <v>541</v>
      </c>
    </row>
    <row r="32" spans="1:6" x14ac:dyDescent="0.35">
      <c r="A32" s="155" t="s">
        <v>562</v>
      </c>
      <c r="B32" s="158" t="s">
        <v>546</v>
      </c>
      <c r="C32" s="158" t="s">
        <v>546</v>
      </c>
      <c r="D32" s="158" t="s">
        <v>546</v>
      </c>
      <c r="E32" s="158" t="s">
        <v>546</v>
      </c>
      <c r="F32" s="157" t="s">
        <v>563</v>
      </c>
    </row>
    <row r="33" spans="1:6" x14ac:dyDescent="0.35">
      <c r="A33" s="155" t="s">
        <v>564</v>
      </c>
      <c r="B33" s="158" t="s">
        <v>546</v>
      </c>
      <c r="C33" s="158" t="s">
        <v>546</v>
      </c>
      <c r="D33" s="158" t="s">
        <v>546</v>
      </c>
      <c r="E33" s="158" t="s">
        <v>546</v>
      </c>
      <c r="F33" s="157" t="s">
        <v>539</v>
      </c>
    </row>
    <row r="34" spans="1:6" x14ac:dyDescent="0.35">
      <c r="A34" s="155" t="s">
        <v>565</v>
      </c>
      <c r="B34" s="158" t="s">
        <v>546</v>
      </c>
      <c r="C34" s="158" t="s">
        <v>546</v>
      </c>
      <c r="D34" s="158" t="s">
        <v>546</v>
      </c>
      <c r="E34" s="158" t="s">
        <v>546</v>
      </c>
      <c r="F34" s="157" t="s">
        <v>539</v>
      </c>
    </row>
    <row r="35" spans="1:6" x14ac:dyDescent="0.35">
      <c r="A35" s="155" t="s">
        <v>184</v>
      </c>
      <c r="B35" s="159">
        <v>32.374318000000002</v>
      </c>
      <c r="C35" s="159">
        <v>15.095006</v>
      </c>
      <c r="D35" s="159" t="s">
        <v>276</v>
      </c>
      <c r="E35" s="159" t="s">
        <v>184</v>
      </c>
      <c r="F35" s="157" t="s">
        <v>541</v>
      </c>
    </row>
    <row r="36" spans="1:6" x14ac:dyDescent="0.35">
      <c r="A36" s="155" t="s">
        <v>187</v>
      </c>
      <c r="B36" s="156">
        <v>32.736071000000003</v>
      </c>
      <c r="C36" s="156">
        <v>13.245911</v>
      </c>
      <c r="D36" s="156" t="s">
        <v>276</v>
      </c>
      <c r="E36" s="156" t="s">
        <v>181</v>
      </c>
      <c r="F36" s="157" t="s">
        <v>541</v>
      </c>
    </row>
    <row r="37" spans="1:6" x14ac:dyDescent="0.35">
      <c r="A37" s="155" t="s">
        <v>190</v>
      </c>
      <c r="B37" s="159">
        <v>32.791930000000001</v>
      </c>
      <c r="C37" s="159">
        <v>12.484716000000001</v>
      </c>
      <c r="D37" s="159" t="s">
        <v>276</v>
      </c>
      <c r="E37" s="159" t="s">
        <v>191</v>
      </c>
      <c r="F37" s="157" t="s">
        <v>541</v>
      </c>
    </row>
    <row r="38" spans="1:6" x14ac:dyDescent="0.35">
      <c r="A38" s="155" t="s">
        <v>566</v>
      </c>
      <c r="B38" s="156">
        <v>32.766095999999997</v>
      </c>
      <c r="C38" s="156">
        <v>13.196628</v>
      </c>
      <c r="D38" s="156" t="s">
        <v>276</v>
      </c>
      <c r="E38" s="156" t="s">
        <v>152</v>
      </c>
      <c r="F38" s="157" t="s">
        <v>541</v>
      </c>
    </row>
    <row r="39" spans="1:6" x14ac:dyDescent="0.35">
      <c r="A39" s="155" t="s">
        <v>225</v>
      </c>
      <c r="B39" s="159">
        <v>27.065949</v>
      </c>
      <c r="C39" s="159">
        <v>14.430571</v>
      </c>
      <c r="D39" s="159" t="s">
        <v>289</v>
      </c>
      <c r="E39" s="159" t="s">
        <v>225</v>
      </c>
      <c r="F39" s="157" t="s">
        <v>541</v>
      </c>
    </row>
    <row r="40" spans="1:6" x14ac:dyDescent="0.35">
      <c r="A40" s="155" t="s">
        <v>567</v>
      </c>
      <c r="B40" s="156">
        <v>27.019396</v>
      </c>
      <c r="C40" s="156">
        <v>14.471443000000001</v>
      </c>
      <c r="D40" s="156" t="s">
        <v>289</v>
      </c>
      <c r="E40" s="156" t="s">
        <v>225</v>
      </c>
      <c r="F40" s="157" t="s">
        <v>539</v>
      </c>
    </row>
    <row r="41" spans="1:6" x14ac:dyDescent="0.35">
      <c r="A41" s="155" t="s">
        <v>194</v>
      </c>
      <c r="B41" s="156">
        <v>32.808214999999997</v>
      </c>
      <c r="C41" s="156">
        <v>21.869683999999999</v>
      </c>
      <c r="D41" s="156" t="s">
        <v>280</v>
      </c>
      <c r="E41" s="156" t="s">
        <v>196</v>
      </c>
      <c r="F41" s="157" t="s">
        <v>541</v>
      </c>
    </row>
    <row r="42" spans="1:6" x14ac:dyDescent="0.35">
      <c r="A42" s="155" t="s">
        <v>568</v>
      </c>
      <c r="B42" s="159">
        <v>31.205358</v>
      </c>
      <c r="C42" s="159">
        <v>16.588367000000002</v>
      </c>
      <c r="D42" s="159" t="s">
        <v>276</v>
      </c>
      <c r="E42" s="159" t="s">
        <v>568</v>
      </c>
      <c r="F42" s="157" t="s">
        <v>539</v>
      </c>
    </row>
    <row r="43" spans="1:6" x14ac:dyDescent="0.35">
      <c r="A43" s="155" t="s">
        <v>569</v>
      </c>
      <c r="B43" s="158" t="s">
        <v>546</v>
      </c>
      <c r="C43" s="158" t="s">
        <v>546</v>
      </c>
      <c r="D43" s="158" t="s">
        <v>546</v>
      </c>
      <c r="E43" s="158" t="s">
        <v>546</v>
      </c>
      <c r="F43" s="157" t="s">
        <v>539</v>
      </c>
    </row>
    <row r="44" spans="1:6" x14ac:dyDescent="0.35">
      <c r="A44" s="155" t="s">
        <v>577</v>
      </c>
      <c r="B44" s="156">
        <v>32.524948000000002</v>
      </c>
      <c r="C44" s="157">
        <v>13.220297</v>
      </c>
      <c r="D44" s="156" t="s">
        <v>276</v>
      </c>
      <c r="E44" s="156" t="s">
        <v>181</v>
      </c>
      <c r="F44" s="157" t="s">
        <v>541</v>
      </c>
    </row>
    <row r="45" spans="1:6" x14ac:dyDescent="0.35">
      <c r="A45" s="155" t="s">
        <v>570</v>
      </c>
      <c r="B45" s="156">
        <v>32.782795999999998</v>
      </c>
      <c r="C45" s="156">
        <v>12.572737</v>
      </c>
      <c r="D45" s="156" t="s">
        <v>276</v>
      </c>
      <c r="E45" s="156" t="s">
        <v>163</v>
      </c>
      <c r="F45" s="157" t="s">
        <v>571</v>
      </c>
    </row>
    <row r="46" spans="1:6" x14ac:dyDescent="0.35">
      <c r="A46" s="155" t="s">
        <v>572</v>
      </c>
      <c r="B46" s="156">
        <v>32.79</v>
      </c>
      <c r="C46" s="156">
        <v>12.57</v>
      </c>
      <c r="D46" s="156" t="s">
        <v>276</v>
      </c>
      <c r="E46" s="156" t="s">
        <v>163</v>
      </c>
      <c r="F46" s="157" t="s">
        <v>571</v>
      </c>
    </row>
    <row r="47" spans="1:6" x14ac:dyDescent="0.35">
      <c r="A47" s="155" t="s">
        <v>266</v>
      </c>
      <c r="B47" s="156">
        <v>32.893565000000002</v>
      </c>
      <c r="C47" s="156">
        <v>13.328016999999999</v>
      </c>
      <c r="D47" s="156" t="s">
        <v>276</v>
      </c>
      <c r="E47" s="156" t="s">
        <v>152</v>
      </c>
      <c r="F47" s="157" t="s">
        <v>541</v>
      </c>
    </row>
    <row r="48" spans="1:6" x14ac:dyDescent="0.35">
      <c r="A48" s="155" t="s">
        <v>228</v>
      </c>
      <c r="B48" s="158" t="s">
        <v>546</v>
      </c>
      <c r="C48" s="158" t="s">
        <v>546</v>
      </c>
      <c r="D48" s="158" t="s">
        <v>546</v>
      </c>
      <c r="E48" s="158" t="s">
        <v>546</v>
      </c>
      <c r="F48" s="157" t="s">
        <v>539</v>
      </c>
    </row>
    <row r="49" spans="1:6" x14ac:dyDescent="0.35">
      <c r="A49" s="155" t="s">
        <v>573</v>
      </c>
      <c r="B49" s="156">
        <v>32.395766000000002</v>
      </c>
      <c r="C49" s="156">
        <v>13.639704</v>
      </c>
      <c r="D49" s="156" t="s">
        <v>276</v>
      </c>
      <c r="E49" s="156" t="s">
        <v>158</v>
      </c>
      <c r="F49" s="157" t="s">
        <v>539</v>
      </c>
    </row>
    <row r="50" spans="1:6" x14ac:dyDescent="0.35">
      <c r="A50" s="155" t="s">
        <v>178</v>
      </c>
      <c r="B50" s="156">
        <v>32.083610999999998</v>
      </c>
      <c r="C50" s="156">
        <v>23.976389000000001</v>
      </c>
      <c r="D50" s="156" t="s">
        <v>280</v>
      </c>
      <c r="E50" s="156" t="s">
        <v>178</v>
      </c>
      <c r="F50" s="157" t="s">
        <v>541</v>
      </c>
    </row>
    <row r="51" spans="1:6" x14ac:dyDescent="0.35">
      <c r="A51" s="155" t="s">
        <v>200</v>
      </c>
      <c r="B51" s="156">
        <v>32.532221999999997</v>
      </c>
      <c r="C51" s="156">
        <v>20.572222</v>
      </c>
      <c r="D51" s="156" t="s">
        <v>280</v>
      </c>
      <c r="E51" s="156" t="s">
        <v>246</v>
      </c>
      <c r="F51" s="157" t="s">
        <v>541</v>
      </c>
    </row>
    <row r="52" spans="1:6" x14ac:dyDescent="0.35">
      <c r="A52" s="155" t="s">
        <v>574</v>
      </c>
      <c r="B52" s="157">
        <v>32.877049</v>
      </c>
      <c r="C52" s="157">
        <v>13.196427</v>
      </c>
      <c r="D52" s="156" t="s">
        <v>276</v>
      </c>
      <c r="E52" s="156" t="s">
        <v>152</v>
      </c>
      <c r="F52" s="157" t="s">
        <v>541</v>
      </c>
    </row>
    <row r="53" spans="1:6" x14ac:dyDescent="0.35">
      <c r="A53" s="155" t="s">
        <v>575</v>
      </c>
      <c r="B53" s="156">
        <v>32.841686000000003</v>
      </c>
      <c r="C53" s="156">
        <v>13.235986</v>
      </c>
      <c r="D53" s="156" t="s">
        <v>276</v>
      </c>
      <c r="E53" s="156" t="s">
        <v>152</v>
      </c>
      <c r="F53" s="157" t="s">
        <v>563</v>
      </c>
    </row>
    <row r="54" spans="1:6" x14ac:dyDescent="0.35">
      <c r="A54" s="155" t="s">
        <v>576</v>
      </c>
      <c r="B54" s="159">
        <v>32.696520999999997</v>
      </c>
      <c r="C54" s="159">
        <v>13.158785999999999</v>
      </c>
      <c r="D54" s="159" t="s">
        <v>276</v>
      </c>
      <c r="E54" s="159" t="s">
        <v>152</v>
      </c>
      <c r="F54" s="157" t="s">
        <v>539</v>
      </c>
    </row>
    <row r="55" spans="1:6" x14ac:dyDescent="0.35">
      <c r="A55" s="155" t="s">
        <v>208</v>
      </c>
      <c r="B55" s="156">
        <v>32.472881000000001</v>
      </c>
      <c r="C55" s="156">
        <v>14.571210000000001</v>
      </c>
      <c r="D55" s="156" t="s">
        <v>276</v>
      </c>
      <c r="E55" s="156" t="s">
        <v>184</v>
      </c>
      <c r="F55" s="157" t="s">
        <v>541</v>
      </c>
    </row>
    <row r="56" spans="1:6" x14ac:dyDescent="0.35">
      <c r="A56" s="155" t="s">
        <v>191</v>
      </c>
      <c r="B56" s="156">
        <v>32.938242000000002</v>
      </c>
      <c r="C56" s="156">
        <v>12.063675</v>
      </c>
      <c r="D56" s="156" t="s">
        <v>276</v>
      </c>
      <c r="E56" s="156" t="s">
        <v>191</v>
      </c>
      <c r="F56" s="157" t="s">
        <v>539</v>
      </c>
    </row>
  </sheetData>
  <autoFilter ref="A1:F56" xr:uid="{00000000-0009-0000-0000-000000000000}">
    <sortState xmlns:xlrd2="http://schemas.microsoft.com/office/spreadsheetml/2017/richdata2" ref="A2:F56">
      <sortCondition ref="A1:A56"/>
    </sortState>
  </autoFilter>
  <conditionalFormatting sqref="F2:F10">
    <cfRule type="iconSet" priority="1">
      <iconSet iconSet="3TrafficLights2">
        <cfvo type="percent" val="0"/>
        <cfvo type="percent" val="33"/>
        <cfvo type="percent" val="67"/>
      </iconSet>
    </cfRule>
  </conditionalFormatting>
  <conditionalFormatting sqref="F1:F1048576">
    <cfRule type="iconSet" priority="2">
      <iconSet>
        <cfvo type="percent" val="0"/>
        <cfvo type="percent" val="$F$47"/>
        <cfvo type="percent" val="67"/>
      </iconSet>
    </cfRule>
    <cfRule type="iconSet" priority="3">
      <iconSet>
        <cfvo type="percent" val="0"/>
        <cfvo type="percent" val="33"/>
        <cfvo type="percent" val="67"/>
      </iconSet>
    </cfRule>
  </conditionalFormatting>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M29"/>
  <sheetViews>
    <sheetView zoomScale="73" zoomScaleNormal="73" workbookViewId="0">
      <pane xSplit="9" ySplit="1" topLeftCell="Z2" activePane="bottomRight" state="frozen"/>
      <selection pane="topRight" activeCell="J1" sqref="J1"/>
      <selection pane="bottomLeft" activeCell="A2" sqref="A2"/>
      <selection pane="bottomRight" activeCell="E4" sqref="E4"/>
    </sheetView>
  </sheetViews>
  <sheetFormatPr defaultColWidth="22.1796875" defaultRowHeight="14.5" x14ac:dyDescent="0.25"/>
  <cols>
    <col min="1" max="1" width="32" style="2" bestFit="1" customWidth="1"/>
    <col min="2" max="2" width="25.453125" style="2" bestFit="1" customWidth="1"/>
    <col min="3" max="3" width="21.6328125" style="2" customWidth="1"/>
    <col min="4" max="4" width="13.7265625" style="2" hidden="1" customWidth="1"/>
    <col min="5" max="5" width="17.453125" style="2" hidden="1" customWidth="1"/>
    <col min="6" max="6" width="23.1796875" style="2" hidden="1" customWidth="1"/>
    <col min="7" max="7" width="28.1796875" style="2" hidden="1" customWidth="1"/>
    <col min="8" max="8" width="15.54296875" style="2" customWidth="1"/>
    <col min="9" max="9" width="18.54296875" style="2" customWidth="1"/>
    <col min="10" max="10" width="23.54296875" style="2" bestFit="1" customWidth="1"/>
    <col min="11" max="11" width="26.81640625" style="2" bestFit="1" customWidth="1"/>
    <col min="12" max="12" width="30.1796875" style="2" bestFit="1" customWidth="1"/>
    <col min="13" max="13" width="21.54296875" style="2" bestFit="1" customWidth="1"/>
    <col min="14" max="14" width="28.7265625" style="2" bestFit="1" customWidth="1"/>
    <col min="15" max="15" width="28.26953125" style="2" bestFit="1" customWidth="1"/>
    <col min="16" max="16" width="23.453125" style="2" bestFit="1" customWidth="1"/>
    <col min="17" max="17" width="28" style="2" bestFit="1" customWidth="1"/>
    <col min="18" max="27" width="18.1796875" style="2" customWidth="1"/>
    <col min="28" max="28" width="18" style="2" customWidth="1"/>
    <col min="29" max="29" width="8.1796875" style="2" hidden="1" customWidth="1"/>
    <col min="30" max="30" width="29.81640625" style="2" bestFit="1" customWidth="1"/>
    <col min="31" max="31" width="25.453125" style="2" bestFit="1" customWidth="1"/>
    <col min="32" max="32" width="24.54296875" style="2" bestFit="1" customWidth="1"/>
    <col min="33" max="33" width="34.54296875" style="2" bestFit="1" customWidth="1"/>
    <col min="34" max="34" width="30.1796875" style="2" bestFit="1" customWidth="1"/>
    <col min="35" max="35" width="30.453125" style="2" bestFit="1" customWidth="1"/>
    <col min="36" max="37" width="45.26953125" style="2" bestFit="1" customWidth="1"/>
    <col min="38" max="38" width="43.1796875" style="2" bestFit="1" customWidth="1"/>
    <col min="39" max="39" width="40.81640625" style="2" bestFit="1" customWidth="1"/>
    <col min="40" max="40" width="36.7265625" style="2" bestFit="1" customWidth="1"/>
    <col min="41" max="41" width="30.1796875" style="2" bestFit="1" customWidth="1"/>
    <col min="42" max="42" width="29.54296875" style="2" bestFit="1" customWidth="1"/>
    <col min="43" max="43" width="30.1796875" style="2" bestFit="1" customWidth="1"/>
    <col min="44" max="44" width="28.54296875" style="2" bestFit="1" customWidth="1"/>
    <col min="45" max="45" width="34.453125" style="2" bestFit="1" customWidth="1"/>
    <col min="46" max="46" width="23.26953125" style="2" bestFit="1" customWidth="1"/>
    <col min="47" max="47" width="17.81640625" style="2" bestFit="1" customWidth="1"/>
    <col min="48" max="48" width="25.81640625" style="2" bestFit="1" customWidth="1"/>
    <col min="49" max="49" width="29.7265625" style="2" bestFit="1" customWidth="1"/>
    <col min="50" max="50" width="29.81640625" style="2" bestFit="1" customWidth="1"/>
    <col min="51" max="51" width="29.453125" style="2" bestFit="1" customWidth="1"/>
    <col min="52" max="52" width="21.54296875" style="2" bestFit="1" customWidth="1"/>
    <col min="53" max="53" width="31" style="2" bestFit="1" customWidth="1"/>
    <col min="54" max="54" width="23.26953125" style="2" bestFit="1" customWidth="1"/>
    <col min="55" max="55" width="27.26953125" style="2" bestFit="1" customWidth="1"/>
    <col min="56" max="56" width="33.54296875" style="2" bestFit="1" customWidth="1"/>
    <col min="57" max="57" width="27.7265625" style="2" bestFit="1" customWidth="1"/>
    <col min="58" max="58" width="31.453125" style="2" bestFit="1" customWidth="1"/>
    <col min="59" max="59" width="22.81640625" style="2" bestFit="1" customWidth="1"/>
    <col min="60" max="60" width="29" style="2" bestFit="1" customWidth="1"/>
    <col min="61" max="61" width="46" style="2" bestFit="1" customWidth="1"/>
    <col min="62" max="62" width="30" style="2" bestFit="1" customWidth="1"/>
    <col min="63" max="63" width="29.7265625" style="2" bestFit="1" customWidth="1"/>
    <col min="64" max="64" width="22.81640625" style="2" bestFit="1" customWidth="1"/>
    <col min="65" max="65" width="27.7265625" style="2" bestFit="1" customWidth="1"/>
    <col min="66" max="66" width="30.453125" style="2" bestFit="1" customWidth="1"/>
    <col min="67" max="67" width="27.7265625" style="2" bestFit="1" customWidth="1"/>
    <col min="68" max="68" width="30.1796875" style="2" bestFit="1" customWidth="1"/>
    <col min="69" max="69" width="36" style="2" bestFit="1" customWidth="1"/>
    <col min="70" max="70" width="45.54296875" style="2" bestFit="1" customWidth="1"/>
    <col min="71" max="71" width="33" bestFit="1" customWidth="1"/>
    <col min="72" max="72" width="11.7265625" style="2" bestFit="1" customWidth="1"/>
    <col min="73" max="73" width="9.453125" customWidth="1"/>
    <col min="74" max="74" width="11" style="2" hidden="1" customWidth="1"/>
    <col min="75" max="75" width="16.1796875" style="136" bestFit="1" customWidth="1"/>
    <col min="76" max="76" width="20.54296875" style="136" bestFit="1" customWidth="1"/>
    <col min="77" max="78" width="18.1796875" style="136" bestFit="1" customWidth="1"/>
    <col min="79" max="79" width="22.1796875" style="136"/>
    <col min="80" max="80" width="17.7265625" style="136" bestFit="1" customWidth="1"/>
    <col min="81" max="81" width="20.7265625" style="136" bestFit="1" customWidth="1"/>
    <col min="82" max="82" width="18.26953125" style="136" bestFit="1" customWidth="1"/>
    <col min="83" max="83" width="16.54296875" style="136" bestFit="1" customWidth="1"/>
    <col min="84" max="84" width="21.26953125" style="136" bestFit="1" customWidth="1"/>
    <col min="85" max="85" width="41.54296875" style="136" bestFit="1" customWidth="1"/>
    <col min="86" max="86" width="20.26953125" style="136" bestFit="1" customWidth="1"/>
    <col min="87" max="87" width="21.1796875" style="136" bestFit="1" customWidth="1"/>
    <col min="88" max="88" width="18.26953125" style="136" bestFit="1" customWidth="1"/>
    <col min="89" max="89" width="17.7265625" style="136" bestFit="1" customWidth="1"/>
    <col min="90" max="90" width="20.54296875" style="136" bestFit="1" customWidth="1"/>
    <col min="91" max="91" width="17.7265625" style="136" bestFit="1" customWidth="1"/>
    <col min="92" max="92" width="19.7265625" style="2" bestFit="1" customWidth="1"/>
    <col min="93" max="94" width="21.453125" style="2" bestFit="1" customWidth="1"/>
    <col min="95" max="95" width="20.1796875" style="2" bestFit="1" customWidth="1"/>
    <col min="96" max="96" width="27.26953125" style="2" bestFit="1" customWidth="1"/>
    <col min="97" max="102" width="21.1796875" style="2" bestFit="1" customWidth="1"/>
    <col min="103" max="103" width="20.54296875" style="2" bestFit="1" customWidth="1"/>
    <col min="104" max="104" width="21.453125" style="2" bestFit="1" customWidth="1"/>
    <col min="105" max="105" width="64.7265625" style="2" bestFit="1" customWidth="1"/>
    <col min="106" max="106" width="21.453125" style="2" bestFit="1" customWidth="1"/>
    <col min="107" max="108" width="19.7265625" style="2" bestFit="1" customWidth="1"/>
    <col min="109" max="109" width="19.81640625" style="2" bestFit="1" customWidth="1"/>
    <col min="110" max="110" width="15.453125" style="2" bestFit="1" customWidth="1"/>
    <col min="111" max="111" width="23.26953125" style="2" bestFit="1" customWidth="1"/>
    <col min="112" max="112" width="8.1796875" style="2" bestFit="1" customWidth="1"/>
    <col min="113" max="113" width="36.7265625" style="2" bestFit="1" customWidth="1"/>
    <col min="114" max="114" width="18.7265625" style="2" bestFit="1" customWidth="1"/>
    <col min="115" max="115" width="7.1796875" style="2" bestFit="1" customWidth="1"/>
    <col min="116" max="16384" width="22.1796875" style="2"/>
  </cols>
  <sheetData>
    <row r="1" spans="1:91" s="3" customFormat="1" ht="75.75" customHeight="1" x14ac:dyDescent="0.25">
      <c r="A1" s="165" t="s">
        <v>500</v>
      </c>
      <c r="B1" s="166" t="s">
        <v>76</v>
      </c>
      <c r="C1" s="165" t="s">
        <v>499</v>
      </c>
      <c r="D1" s="165"/>
      <c r="E1" s="165"/>
      <c r="F1" s="167" t="s">
        <v>80</v>
      </c>
      <c r="G1" s="167" t="s">
        <v>75</v>
      </c>
      <c r="H1" s="165" t="s">
        <v>74</v>
      </c>
      <c r="I1" s="165" t="s">
        <v>73</v>
      </c>
      <c r="J1" s="165" t="s">
        <v>72</v>
      </c>
      <c r="K1" s="165" t="s">
        <v>71</v>
      </c>
      <c r="L1" s="165" t="s">
        <v>70</v>
      </c>
      <c r="M1" s="165" t="s">
        <v>69</v>
      </c>
      <c r="N1" s="165" t="s">
        <v>68</v>
      </c>
      <c r="O1" s="165" t="s">
        <v>67</v>
      </c>
      <c r="P1" s="165" t="s">
        <v>66</v>
      </c>
      <c r="Q1" s="165" t="s">
        <v>65</v>
      </c>
      <c r="R1" s="165" t="s">
        <v>64</v>
      </c>
      <c r="S1" s="165" t="s">
        <v>63</v>
      </c>
      <c r="T1" s="165" t="s">
        <v>62</v>
      </c>
      <c r="U1" s="165" t="s">
        <v>61</v>
      </c>
      <c r="V1" s="165" t="s">
        <v>60</v>
      </c>
      <c r="W1" s="165" t="s">
        <v>59</v>
      </c>
      <c r="X1" s="165" t="s">
        <v>58</v>
      </c>
      <c r="Y1" s="165" t="s">
        <v>57</v>
      </c>
      <c r="Z1" s="165" t="s">
        <v>56</v>
      </c>
      <c r="AA1" s="165" t="s">
        <v>55</v>
      </c>
      <c r="AB1" s="165" t="s">
        <v>54</v>
      </c>
      <c r="AC1" s="168"/>
      <c r="AD1" s="165" t="s">
        <v>53</v>
      </c>
      <c r="AE1" s="165" t="s">
        <v>52</v>
      </c>
      <c r="AF1" s="165" t="s">
        <v>51</v>
      </c>
      <c r="AG1" s="165" t="s">
        <v>50</v>
      </c>
      <c r="AH1" s="165" t="s">
        <v>49</v>
      </c>
      <c r="AI1" s="165" t="s">
        <v>48</v>
      </c>
      <c r="AJ1" s="165" t="s">
        <v>47</v>
      </c>
      <c r="AK1" s="165" t="s">
        <v>46</v>
      </c>
      <c r="AL1" s="165" t="s">
        <v>45</v>
      </c>
      <c r="AM1" s="165" t="s">
        <v>44</v>
      </c>
      <c r="AN1" s="165" t="s">
        <v>43</v>
      </c>
      <c r="AO1" s="165" t="s">
        <v>41</v>
      </c>
      <c r="AP1" s="165" t="s">
        <v>42</v>
      </c>
      <c r="AQ1" s="165" t="s">
        <v>41</v>
      </c>
      <c r="AR1" s="165" t="s">
        <v>40</v>
      </c>
      <c r="AS1" s="165" t="s">
        <v>584</v>
      </c>
      <c r="AT1" s="165" t="s">
        <v>38</v>
      </c>
      <c r="AU1" s="165" t="s">
        <v>37</v>
      </c>
      <c r="AV1" s="165" t="s">
        <v>36</v>
      </c>
      <c r="AW1" s="165" t="s">
        <v>35</v>
      </c>
      <c r="AX1" s="165" t="s">
        <v>34</v>
      </c>
      <c r="AY1" s="165" t="s">
        <v>33</v>
      </c>
      <c r="AZ1" s="165" t="s">
        <v>32</v>
      </c>
      <c r="BA1" s="165" t="s">
        <v>31</v>
      </c>
      <c r="BB1" s="165" t="s">
        <v>30</v>
      </c>
      <c r="BC1" s="165" t="s">
        <v>29</v>
      </c>
      <c r="BD1" s="165" t="s">
        <v>28</v>
      </c>
      <c r="BE1" s="165" t="s">
        <v>27</v>
      </c>
      <c r="BF1" s="165" t="s">
        <v>26</v>
      </c>
      <c r="BG1" s="165" t="s">
        <v>25</v>
      </c>
      <c r="BH1" s="165" t="s">
        <v>24</v>
      </c>
      <c r="BI1" s="165" t="s">
        <v>23</v>
      </c>
      <c r="BJ1" s="165" t="s">
        <v>22</v>
      </c>
      <c r="BK1" s="165" t="s">
        <v>21</v>
      </c>
      <c r="BL1" s="165" t="s">
        <v>20</v>
      </c>
      <c r="BM1" s="165" t="s">
        <v>19</v>
      </c>
      <c r="BN1" s="165" t="s">
        <v>18</v>
      </c>
      <c r="BO1" s="165" t="s">
        <v>17</v>
      </c>
      <c r="BP1" s="165" t="s">
        <v>16</v>
      </c>
      <c r="BQ1" s="165" t="s">
        <v>15</v>
      </c>
      <c r="BR1" s="165" t="s">
        <v>509</v>
      </c>
      <c r="BS1" s="165" t="s">
        <v>272</v>
      </c>
      <c r="BT1" s="165" t="s">
        <v>273</v>
      </c>
      <c r="BU1" s="165" t="s">
        <v>274</v>
      </c>
      <c r="BV1" s="122" t="s">
        <v>583</v>
      </c>
      <c r="BW1" s="136"/>
      <c r="BX1" s="136"/>
      <c r="BY1" s="136"/>
      <c r="BZ1" s="136"/>
      <c r="CA1" s="136"/>
      <c r="CB1" s="136"/>
      <c r="CC1" s="136"/>
      <c r="CD1" s="136"/>
      <c r="CE1" s="136"/>
      <c r="CF1" s="136"/>
      <c r="CG1" s="136"/>
      <c r="CH1" s="136"/>
      <c r="CI1" s="136"/>
      <c r="CJ1" s="136"/>
      <c r="CK1" s="136"/>
      <c r="CL1" s="136"/>
      <c r="CM1" s="136"/>
    </row>
    <row r="2" spans="1:91" s="30" customFormat="1" x14ac:dyDescent="0.25">
      <c r="A2" s="191" t="s">
        <v>150</v>
      </c>
      <c r="B2" s="182">
        <v>43800</v>
      </c>
      <c r="C2" s="183" t="s">
        <v>151</v>
      </c>
      <c r="D2" s="184"/>
      <c r="E2" s="184"/>
      <c r="F2" s="185">
        <v>1200</v>
      </c>
      <c r="G2" s="185">
        <v>80</v>
      </c>
      <c r="H2" s="183" t="s">
        <v>516</v>
      </c>
      <c r="I2" s="185">
        <v>150</v>
      </c>
      <c r="J2" s="183" t="s">
        <v>516</v>
      </c>
      <c r="K2" s="183" t="s">
        <v>516</v>
      </c>
      <c r="L2" s="185">
        <v>29</v>
      </c>
      <c r="M2" s="185">
        <v>121</v>
      </c>
      <c r="N2" s="185">
        <v>0</v>
      </c>
      <c r="O2" s="185">
        <v>0</v>
      </c>
      <c r="P2" s="185">
        <v>0</v>
      </c>
      <c r="Q2" s="185">
        <v>0</v>
      </c>
      <c r="R2" s="183" t="s">
        <v>526</v>
      </c>
      <c r="S2" s="185">
        <v>138</v>
      </c>
      <c r="T2" s="183" t="s">
        <v>523</v>
      </c>
      <c r="U2" s="185">
        <v>5</v>
      </c>
      <c r="V2" s="186" t="s">
        <v>517</v>
      </c>
      <c r="W2" s="185">
        <v>3</v>
      </c>
      <c r="X2" s="186" t="s">
        <v>594</v>
      </c>
      <c r="Y2" s="185">
        <v>1</v>
      </c>
      <c r="Z2" s="183" t="s">
        <v>596</v>
      </c>
      <c r="AA2" s="185">
        <v>1</v>
      </c>
      <c r="AB2" s="185">
        <v>2</v>
      </c>
      <c r="AC2" s="185"/>
      <c r="AD2" s="185">
        <v>0</v>
      </c>
      <c r="AE2" s="188">
        <v>0</v>
      </c>
      <c r="AF2" s="183" t="s">
        <v>516</v>
      </c>
      <c r="AG2" s="183" t="s">
        <v>417</v>
      </c>
      <c r="AH2" s="183" t="s">
        <v>516</v>
      </c>
      <c r="AI2" s="183" t="s">
        <v>516</v>
      </c>
      <c r="AJ2" s="183" t="s">
        <v>421</v>
      </c>
      <c r="AK2" s="183" t="s">
        <v>424</v>
      </c>
      <c r="AL2" s="183" t="s">
        <v>425</v>
      </c>
      <c r="AM2" s="183" t="s">
        <v>425</v>
      </c>
      <c r="AN2" s="183" t="s">
        <v>13</v>
      </c>
      <c r="AO2" s="183"/>
      <c r="AP2" s="189" t="s">
        <v>13</v>
      </c>
      <c r="AQ2" s="185"/>
      <c r="AR2" s="183">
        <v>0</v>
      </c>
      <c r="AS2" s="183" t="s">
        <v>592</v>
      </c>
      <c r="AT2" s="183" t="s">
        <v>516</v>
      </c>
      <c r="AU2" s="183" t="s">
        <v>427</v>
      </c>
      <c r="AV2" s="183" t="s">
        <v>516</v>
      </c>
      <c r="AW2" s="183" t="s">
        <v>516</v>
      </c>
      <c r="AX2" s="189" t="s">
        <v>516</v>
      </c>
      <c r="AY2" s="189" t="s">
        <v>516</v>
      </c>
      <c r="AZ2" s="189" t="s">
        <v>521</v>
      </c>
      <c r="BA2" s="183" t="s">
        <v>516</v>
      </c>
      <c r="BB2" s="183" t="s">
        <v>445</v>
      </c>
      <c r="BC2" s="183" t="s">
        <v>448</v>
      </c>
      <c r="BD2" s="183" t="s">
        <v>516</v>
      </c>
      <c r="BE2" s="189" t="s">
        <v>516</v>
      </c>
      <c r="BF2" s="189" t="s">
        <v>521</v>
      </c>
      <c r="BG2" s="189" t="s">
        <v>521</v>
      </c>
      <c r="BH2" s="189" t="s">
        <v>521</v>
      </c>
      <c r="BI2" s="183" t="s">
        <v>452</v>
      </c>
      <c r="BJ2" s="183" t="s">
        <v>455</v>
      </c>
      <c r="BK2" s="183" t="s">
        <v>525</v>
      </c>
      <c r="BL2" s="183" t="s">
        <v>461</v>
      </c>
      <c r="BM2" s="183" t="s">
        <v>516</v>
      </c>
      <c r="BN2" s="183" t="s">
        <v>521</v>
      </c>
      <c r="BO2" s="183" t="s">
        <v>521</v>
      </c>
      <c r="BP2" s="183" t="s">
        <v>516</v>
      </c>
      <c r="BQ2" s="183" t="s">
        <v>521</v>
      </c>
      <c r="BR2" s="187" t="s">
        <v>465</v>
      </c>
      <c r="BS2" s="183"/>
      <c r="BT2" s="187"/>
      <c r="BU2" s="187"/>
    </row>
    <row r="3" spans="1:91" s="199" customFormat="1" x14ac:dyDescent="0.25">
      <c r="A3" s="192" t="s">
        <v>229</v>
      </c>
      <c r="B3" s="193">
        <v>43800</v>
      </c>
      <c r="C3" s="194" t="s">
        <v>230</v>
      </c>
      <c r="D3" s="195"/>
      <c r="E3" s="195"/>
      <c r="F3" s="196">
        <v>150</v>
      </c>
      <c r="G3" s="196">
        <v>200</v>
      </c>
      <c r="H3" s="194" t="s">
        <v>516</v>
      </c>
      <c r="I3" s="196">
        <v>10</v>
      </c>
      <c r="J3" s="194" t="s">
        <v>516</v>
      </c>
      <c r="K3" s="194" t="s">
        <v>516</v>
      </c>
      <c r="L3" s="196">
        <v>0</v>
      </c>
      <c r="M3" s="196">
        <v>10</v>
      </c>
      <c r="N3" s="196">
        <v>0</v>
      </c>
      <c r="O3" s="196">
        <v>0</v>
      </c>
      <c r="P3" s="196">
        <v>0</v>
      </c>
      <c r="Q3" s="196">
        <v>0</v>
      </c>
      <c r="R3" s="194" t="s">
        <v>523</v>
      </c>
      <c r="S3" s="196">
        <v>4</v>
      </c>
      <c r="T3" s="194" t="s">
        <v>520</v>
      </c>
      <c r="U3" s="196">
        <v>4</v>
      </c>
      <c r="V3" s="197" t="s">
        <v>522</v>
      </c>
      <c r="W3" s="196">
        <v>1</v>
      </c>
      <c r="X3" s="197" t="s">
        <v>526</v>
      </c>
      <c r="Y3" s="196">
        <v>1</v>
      </c>
      <c r="Z3" s="194"/>
      <c r="AA3" s="196"/>
      <c r="AB3" s="196"/>
      <c r="AC3" s="196"/>
      <c r="AD3" s="196">
        <v>0</v>
      </c>
      <c r="AE3" s="194">
        <v>0</v>
      </c>
      <c r="AF3" s="194" t="s">
        <v>516</v>
      </c>
      <c r="AG3" s="194" t="s">
        <v>417</v>
      </c>
      <c r="AH3" s="194" t="s">
        <v>516</v>
      </c>
      <c r="AI3" s="194" t="s">
        <v>516</v>
      </c>
      <c r="AJ3" s="194" t="s">
        <v>421</v>
      </c>
      <c r="AK3" s="194" t="s">
        <v>423</v>
      </c>
      <c r="AL3" s="194" t="s">
        <v>425</v>
      </c>
      <c r="AM3" s="194" t="s">
        <v>425</v>
      </c>
      <c r="AN3" s="194" t="s">
        <v>12</v>
      </c>
      <c r="AO3" s="194"/>
      <c r="AP3" s="194" t="s">
        <v>13</v>
      </c>
      <c r="AQ3" s="196"/>
      <c r="AR3" s="194">
        <v>0</v>
      </c>
      <c r="AS3" s="194"/>
      <c r="AT3" s="194" t="s">
        <v>516</v>
      </c>
      <c r="AU3" s="194" t="s">
        <v>440</v>
      </c>
      <c r="AV3" s="194" t="s">
        <v>516</v>
      </c>
      <c r="AW3" s="194" t="s">
        <v>516</v>
      </c>
      <c r="AX3" s="194" t="s">
        <v>516</v>
      </c>
      <c r="AY3" s="194" t="s">
        <v>516</v>
      </c>
      <c r="AZ3" s="194" t="s">
        <v>516</v>
      </c>
      <c r="BA3" s="194" t="s">
        <v>516</v>
      </c>
      <c r="BB3" s="194" t="s">
        <v>445</v>
      </c>
      <c r="BC3" s="194" t="s">
        <v>448</v>
      </c>
      <c r="BD3" s="194" t="s">
        <v>516</v>
      </c>
      <c r="BE3" s="194" t="s">
        <v>521</v>
      </c>
      <c r="BF3" s="194" t="s">
        <v>516</v>
      </c>
      <c r="BG3" s="194" t="s">
        <v>521</v>
      </c>
      <c r="BH3" s="194" t="s">
        <v>521</v>
      </c>
      <c r="BI3" s="194" t="s">
        <v>451</v>
      </c>
      <c r="BJ3" s="194" t="s">
        <v>455</v>
      </c>
      <c r="BK3" s="194" t="s">
        <v>525</v>
      </c>
      <c r="BL3" s="194" t="s">
        <v>461</v>
      </c>
      <c r="BM3" s="194" t="s">
        <v>516</v>
      </c>
      <c r="BN3" s="194" t="s">
        <v>521</v>
      </c>
      <c r="BO3" s="194" t="s">
        <v>521</v>
      </c>
      <c r="BP3" s="194" t="s">
        <v>521</v>
      </c>
      <c r="BQ3" s="194" t="s">
        <v>521</v>
      </c>
      <c r="BR3" s="198" t="s">
        <v>524</v>
      </c>
      <c r="BS3" s="194"/>
      <c r="BT3" s="198"/>
      <c r="BU3" s="198"/>
    </row>
    <row r="4" spans="1:91" s="30" customFormat="1" x14ac:dyDescent="0.25">
      <c r="A4" s="191" t="s">
        <v>510</v>
      </c>
      <c r="B4" s="190">
        <v>43800</v>
      </c>
      <c r="C4" s="183" t="s">
        <v>159</v>
      </c>
      <c r="D4" s="184"/>
      <c r="E4" s="184"/>
      <c r="F4" s="185">
        <v>500</v>
      </c>
      <c r="G4" s="185">
        <v>70</v>
      </c>
      <c r="H4" s="183" t="s">
        <v>516</v>
      </c>
      <c r="I4" s="185">
        <v>99</v>
      </c>
      <c r="J4" s="183" t="s">
        <v>516</v>
      </c>
      <c r="K4" s="183" t="s">
        <v>521</v>
      </c>
      <c r="L4" s="185">
        <v>5</v>
      </c>
      <c r="M4" s="185">
        <v>90</v>
      </c>
      <c r="N4" s="185">
        <v>0</v>
      </c>
      <c r="O4" s="185">
        <v>0</v>
      </c>
      <c r="P4" s="185">
        <v>4</v>
      </c>
      <c r="Q4" s="185">
        <v>0</v>
      </c>
      <c r="R4" s="183" t="s">
        <v>520</v>
      </c>
      <c r="S4" s="185">
        <v>50</v>
      </c>
      <c r="T4" s="183" t="s">
        <v>522</v>
      </c>
      <c r="U4" s="185">
        <v>41</v>
      </c>
      <c r="V4" s="186" t="s">
        <v>519</v>
      </c>
      <c r="W4" s="185">
        <v>4</v>
      </c>
      <c r="X4" s="186" t="s">
        <v>594</v>
      </c>
      <c r="Y4" s="185">
        <v>4</v>
      </c>
      <c r="Z4" s="183"/>
      <c r="AA4" s="185"/>
      <c r="AB4" s="185"/>
      <c r="AC4" s="185"/>
      <c r="AD4" s="185">
        <v>0</v>
      </c>
      <c r="AE4" s="183">
        <v>0</v>
      </c>
      <c r="AF4" s="183" t="s">
        <v>516</v>
      </c>
      <c r="AG4" s="183" t="s">
        <v>417</v>
      </c>
      <c r="AH4" s="183" t="s">
        <v>521</v>
      </c>
      <c r="AI4" s="183" t="s">
        <v>516</v>
      </c>
      <c r="AJ4" s="183" t="s">
        <v>422</v>
      </c>
      <c r="AK4" s="183" t="s">
        <v>424</v>
      </c>
      <c r="AL4" s="183" t="s">
        <v>424</v>
      </c>
      <c r="AM4" s="183" t="s">
        <v>425</v>
      </c>
      <c r="AN4" s="183" t="s">
        <v>12</v>
      </c>
      <c r="AO4" s="183"/>
      <c r="AP4" s="183" t="s">
        <v>13</v>
      </c>
      <c r="AQ4" s="185"/>
      <c r="AR4" s="183">
        <v>0</v>
      </c>
      <c r="AS4" s="183" t="s">
        <v>592</v>
      </c>
      <c r="AT4" s="183" t="s">
        <v>516</v>
      </c>
      <c r="AU4" s="183" t="s">
        <v>13</v>
      </c>
      <c r="AV4" s="183" t="s">
        <v>516</v>
      </c>
      <c r="AW4" s="183" t="s">
        <v>516</v>
      </c>
      <c r="AX4" s="183" t="s">
        <v>521</v>
      </c>
      <c r="AY4" s="183" t="s">
        <v>521</v>
      </c>
      <c r="AZ4" s="183" t="s">
        <v>521</v>
      </c>
      <c r="BA4" s="183" t="s">
        <v>516</v>
      </c>
      <c r="BB4" s="183" t="s">
        <v>445</v>
      </c>
      <c r="BC4" s="183" t="s">
        <v>448</v>
      </c>
      <c r="BD4" s="183" t="s">
        <v>521</v>
      </c>
      <c r="BE4" s="183" t="s">
        <v>521</v>
      </c>
      <c r="BF4" s="183" t="s">
        <v>521</v>
      </c>
      <c r="BG4" s="183" t="s">
        <v>521</v>
      </c>
      <c r="BH4" s="183" t="s">
        <v>521</v>
      </c>
      <c r="BI4" s="183" t="s">
        <v>452</v>
      </c>
      <c r="BJ4" s="183" t="s">
        <v>582</v>
      </c>
      <c r="BK4" s="183" t="s">
        <v>459</v>
      </c>
      <c r="BL4" s="183" t="s">
        <v>460</v>
      </c>
      <c r="BM4" s="183" t="s">
        <v>516</v>
      </c>
      <c r="BN4" s="183" t="s">
        <v>521</v>
      </c>
      <c r="BO4" s="183" t="s">
        <v>521</v>
      </c>
      <c r="BP4" s="183" t="s">
        <v>521</v>
      </c>
      <c r="BQ4" s="183" t="s">
        <v>521</v>
      </c>
      <c r="BR4" s="187" t="s">
        <v>524</v>
      </c>
      <c r="BS4" s="183"/>
      <c r="BT4" s="187"/>
      <c r="BU4" s="187"/>
    </row>
    <row r="5" spans="1:91" s="30" customFormat="1" x14ac:dyDescent="0.25">
      <c r="A5" s="191" t="s">
        <v>529</v>
      </c>
      <c r="B5" s="182">
        <v>43794</v>
      </c>
      <c r="C5" s="183" t="s">
        <v>530</v>
      </c>
      <c r="D5" s="184"/>
      <c r="E5" s="184"/>
      <c r="F5" s="185">
        <v>500</v>
      </c>
      <c r="G5" s="185">
        <v>20</v>
      </c>
      <c r="H5" s="183" t="s">
        <v>521</v>
      </c>
      <c r="I5" s="185">
        <v>899</v>
      </c>
      <c r="J5" s="183" t="s">
        <v>516</v>
      </c>
      <c r="K5" s="183" t="s">
        <v>521</v>
      </c>
      <c r="L5" s="185">
        <v>10</v>
      </c>
      <c r="M5" s="185">
        <v>830</v>
      </c>
      <c r="N5" s="185">
        <v>0</v>
      </c>
      <c r="O5" s="185">
        <v>0</v>
      </c>
      <c r="P5" s="185">
        <v>59</v>
      </c>
      <c r="Q5" s="185">
        <v>0</v>
      </c>
      <c r="R5" s="183"/>
      <c r="S5" s="185"/>
      <c r="T5" s="183"/>
      <c r="U5" s="185"/>
      <c r="V5" s="186"/>
      <c r="W5" s="185"/>
      <c r="X5" s="186"/>
      <c r="Y5" s="185"/>
      <c r="Z5" s="183"/>
      <c r="AA5" s="185"/>
      <c r="AB5" s="185"/>
      <c r="AC5" s="185"/>
      <c r="AD5" s="185">
        <v>8</v>
      </c>
      <c r="AE5" s="183">
        <v>2</v>
      </c>
      <c r="AF5" s="183" t="s">
        <v>516</v>
      </c>
      <c r="AG5" s="183" t="s">
        <v>417</v>
      </c>
      <c r="AH5" s="183" t="s">
        <v>516</v>
      </c>
      <c r="AI5" s="183" t="s">
        <v>398</v>
      </c>
      <c r="AJ5" s="183" t="s">
        <v>421</v>
      </c>
      <c r="AK5" s="183" t="s">
        <v>425</v>
      </c>
      <c r="AL5" s="183" t="s">
        <v>425</v>
      </c>
      <c r="AM5" s="183" t="s">
        <v>425</v>
      </c>
      <c r="AN5" s="183" t="s">
        <v>13</v>
      </c>
      <c r="AO5" s="183"/>
      <c r="AP5" s="183" t="s">
        <v>13</v>
      </c>
      <c r="AQ5" s="185"/>
      <c r="AR5" s="183">
        <v>2</v>
      </c>
      <c r="AS5" s="183" t="s">
        <v>436</v>
      </c>
      <c r="AT5" s="183" t="s">
        <v>516</v>
      </c>
      <c r="AU5" s="183" t="s">
        <v>427</v>
      </c>
      <c r="AV5" s="183" t="s">
        <v>516</v>
      </c>
      <c r="AW5" s="183" t="s">
        <v>516</v>
      </c>
      <c r="AX5" s="183" t="s">
        <v>516</v>
      </c>
      <c r="AY5" s="183" t="s">
        <v>516</v>
      </c>
      <c r="AZ5" s="183" t="s">
        <v>521</v>
      </c>
      <c r="BA5" s="183" t="s">
        <v>516</v>
      </c>
      <c r="BB5" s="183" t="s">
        <v>445</v>
      </c>
      <c r="BC5" s="183" t="s">
        <v>448</v>
      </c>
      <c r="BD5" s="183" t="s">
        <v>516</v>
      </c>
      <c r="BE5" s="183" t="s">
        <v>521</v>
      </c>
      <c r="BF5" s="183" t="s">
        <v>521</v>
      </c>
      <c r="BG5" s="183" t="s">
        <v>516</v>
      </c>
      <c r="BH5" s="183" t="s">
        <v>516</v>
      </c>
      <c r="BI5" s="183" t="s">
        <v>451</v>
      </c>
      <c r="BJ5" s="183" t="s">
        <v>582</v>
      </c>
      <c r="BK5" s="183" t="s">
        <v>458</v>
      </c>
      <c r="BL5" s="183" t="s">
        <v>460</v>
      </c>
      <c r="BM5" s="183" t="s">
        <v>516</v>
      </c>
      <c r="BN5" s="183" t="s">
        <v>516</v>
      </c>
      <c r="BO5" s="183" t="s">
        <v>521</v>
      </c>
      <c r="BP5" s="183" t="s">
        <v>521</v>
      </c>
      <c r="BQ5" s="183" t="s">
        <v>516</v>
      </c>
      <c r="BR5" s="187" t="s">
        <v>524</v>
      </c>
      <c r="BS5" s="183"/>
      <c r="BT5" s="187"/>
      <c r="BU5" s="187"/>
    </row>
    <row r="6" spans="1:91" s="30" customFormat="1" x14ac:dyDescent="0.25">
      <c r="A6" s="191" t="s">
        <v>579</v>
      </c>
      <c r="B6" s="182">
        <v>43800</v>
      </c>
      <c r="C6" s="183" t="s">
        <v>580</v>
      </c>
      <c r="D6" s="184"/>
      <c r="E6" s="184"/>
      <c r="F6" s="185">
        <v>2000</v>
      </c>
      <c r="G6" s="185">
        <v>375</v>
      </c>
      <c r="H6" s="183" t="s">
        <v>516</v>
      </c>
      <c r="I6" s="185">
        <v>246</v>
      </c>
      <c r="J6" s="183" t="s">
        <v>516</v>
      </c>
      <c r="K6" s="183" t="s">
        <v>516</v>
      </c>
      <c r="L6" s="185">
        <v>0</v>
      </c>
      <c r="M6" s="185">
        <v>215</v>
      </c>
      <c r="N6" s="185">
        <v>0</v>
      </c>
      <c r="O6" s="185">
        <v>0</v>
      </c>
      <c r="P6" s="185">
        <v>31</v>
      </c>
      <c r="Q6" s="185">
        <v>0</v>
      </c>
      <c r="R6" s="183"/>
      <c r="S6" s="185"/>
      <c r="T6" s="183"/>
      <c r="U6" s="185"/>
      <c r="V6" s="186"/>
      <c r="W6" s="185"/>
      <c r="X6" s="186"/>
      <c r="Y6" s="185"/>
      <c r="Z6" s="183"/>
      <c r="AA6" s="185"/>
      <c r="AB6" s="185"/>
      <c r="AC6" s="185"/>
      <c r="AD6" s="185">
        <v>0</v>
      </c>
      <c r="AE6" s="183">
        <v>0</v>
      </c>
      <c r="AF6" s="183" t="s">
        <v>516</v>
      </c>
      <c r="AG6" s="183" t="s">
        <v>417</v>
      </c>
      <c r="AH6" s="183" t="s">
        <v>521</v>
      </c>
      <c r="AI6" s="183" t="s">
        <v>516</v>
      </c>
      <c r="AJ6" s="183" t="s">
        <v>421</v>
      </c>
      <c r="AK6" s="183" t="s">
        <v>424</v>
      </c>
      <c r="AL6" s="183" t="s">
        <v>425</v>
      </c>
      <c r="AM6" s="183" t="s">
        <v>425</v>
      </c>
      <c r="AN6" s="183" t="s">
        <v>12</v>
      </c>
      <c r="AO6" s="183"/>
      <c r="AP6" s="183" t="s">
        <v>427</v>
      </c>
      <c r="AQ6" s="185"/>
      <c r="AR6" s="183">
        <v>0</v>
      </c>
      <c r="AS6" s="183" t="s">
        <v>592</v>
      </c>
      <c r="AT6" s="183" t="s">
        <v>516</v>
      </c>
      <c r="AU6" s="183" t="s">
        <v>440</v>
      </c>
      <c r="AV6" s="183" t="s">
        <v>516</v>
      </c>
      <c r="AW6" s="183" t="s">
        <v>516</v>
      </c>
      <c r="AX6" s="183" t="s">
        <v>516</v>
      </c>
      <c r="AY6" s="183" t="s">
        <v>516</v>
      </c>
      <c r="AZ6" s="183" t="s">
        <v>521</v>
      </c>
      <c r="BA6" s="183" t="s">
        <v>516</v>
      </c>
      <c r="BB6" s="183" t="s">
        <v>444</v>
      </c>
      <c r="BC6" s="183" t="s">
        <v>448</v>
      </c>
      <c r="BD6" s="183" t="s">
        <v>516</v>
      </c>
      <c r="BE6" s="183" t="s">
        <v>516</v>
      </c>
      <c r="BF6" s="183" t="s">
        <v>521</v>
      </c>
      <c r="BG6" s="183" t="s">
        <v>516</v>
      </c>
      <c r="BH6" s="183" t="s">
        <v>521</v>
      </c>
      <c r="BI6" s="183" t="s">
        <v>454</v>
      </c>
      <c r="BJ6" s="183" t="s">
        <v>455</v>
      </c>
      <c r="BK6" s="183" t="s">
        <v>459</v>
      </c>
      <c r="BL6" s="183" t="s">
        <v>461</v>
      </c>
      <c r="BM6" s="183" t="s">
        <v>521</v>
      </c>
      <c r="BN6" s="183" t="s">
        <v>521</v>
      </c>
      <c r="BO6" s="183" t="s">
        <v>521</v>
      </c>
      <c r="BP6" s="183" t="s">
        <v>521</v>
      </c>
      <c r="BQ6" s="183" t="s">
        <v>521</v>
      </c>
      <c r="BR6" s="187" t="s">
        <v>524</v>
      </c>
      <c r="BS6" s="183"/>
      <c r="BT6" s="187"/>
      <c r="BU6" s="187"/>
    </row>
    <row r="7" spans="1:91" s="30" customFormat="1" x14ac:dyDescent="0.25">
      <c r="A7" s="191" t="s">
        <v>214</v>
      </c>
      <c r="B7" s="182">
        <v>43798</v>
      </c>
      <c r="C7" s="183" t="s">
        <v>215</v>
      </c>
      <c r="D7" s="184"/>
      <c r="E7" s="184"/>
      <c r="F7" s="185">
        <v>750</v>
      </c>
      <c r="G7" s="185">
        <v>85</v>
      </c>
      <c r="H7" s="183" t="s">
        <v>516</v>
      </c>
      <c r="I7" s="185">
        <v>0</v>
      </c>
      <c r="J7" s="183" t="s">
        <v>516</v>
      </c>
      <c r="K7" s="183" t="s">
        <v>516</v>
      </c>
      <c r="L7" s="185"/>
      <c r="M7" s="185"/>
      <c r="N7" s="185"/>
      <c r="O7" s="185"/>
      <c r="P7" s="185"/>
      <c r="Q7" s="185"/>
      <c r="R7" s="183"/>
      <c r="S7" s="185"/>
      <c r="T7" s="183"/>
      <c r="U7" s="185"/>
      <c r="V7" s="186"/>
      <c r="W7" s="185"/>
      <c r="X7" s="186"/>
      <c r="Y7" s="185"/>
      <c r="Z7" s="183"/>
      <c r="AA7" s="185"/>
      <c r="AB7" s="185"/>
      <c r="AC7" s="185"/>
      <c r="AD7" s="185">
        <v>0</v>
      </c>
      <c r="AE7" s="183">
        <v>0</v>
      </c>
      <c r="AF7" s="183" t="s">
        <v>521</v>
      </c>
      <c r="AG7" s="183"/>
      <c r="AH7" s="183"/>
      <c r="AI7" s="183"/>
      <c r="AJ7" s="183"/>
      <c r="AK7" s="183"/>
      <c r="AL7" s="183"/>
      <c r="AM7" s="183"/>
      <c r="AN7" s="183"/>
      <c r="AO7" s="183"/>
      <c r="AP7" s="183"/>
      <c r="AQ7" s="185"/>
      <c r="AR7" s="183"/>
      <c r="AS7" s="183"/>
      <c r="AT7" s="183" t="s">
        <v>516</v>
      </c>
      <c r="AU7" s="183" t="s">
        <v>13</v>
      </c>
      <c r="AV7" s="183" t="s">
        <v>516</v>
      </c>
      <c r="AW7" s="183" t="s">
        <v>516</v>
      </c>
      <c r="AX7" s="183" t="s">
        <v>516</v>
      </c>
      <c r="AY7" s="183" t="s">
        <v>516</v>
      </c>
      <c r="AZ7" s="183" t="s">
        <v>516</v>
      </c>
      <c r="BA7" s="183" t="s">
        <v>516</v>
      </c>
      <c r="BB7" s="183" t="s">
        <v>444</v>
      </c>
      <c r="BC7" s="183" t="s">
        <v>448</v>
      </c>
      <c r="BD7" s="183" t="s">
        <v>521</v>
      </c>
      <c r="BE7" s="183" t="s">
        <v>521</v>
      </c>
      <c r="BF7" s="183" t="s">
        <v>521</v>
      </c>
      <c r="BG7" s="183" t="s">
        <v>521</v>
      </c>
      <c r="BH7" s="183" t="s">
        <v>521</v>
      </c>
      <c r="BI7" s="183" t="s">
        <v>454</v>
      </c>
      <c r="BJ7" s="183" t="s">
        <v>582</v>
      </c>
      <c r="BK7" s="183" t="s">
        <v>459</v>
      </c>
      <c r="BL7" s="183" t="s">
        <v>460</v>
      </c>
      <c r="BM7" s="183" t="s">
        <v>521</v>
      </c>
      <c r="BN7" s="183" t="s">
        <v>521</v>
      </c>
      <c r="BO7" s="183" t="s">
        <v>521</v>
      </c>
      <c r="BP7" s="183" t="s">
        <v>521</v>
      </c>
      <c r="BQ7" s="183" t="s">
        <v>521</v>
      </c>
      <c r="BR7" s="187" t="s">
        <v>524</v>
      </c>
      <c r="BS7" s="183"/>
      <c r="BT7" s="187"/>
      <c r="BU7" s="187"/>
    </row>
    <row r="8" spans="1:91" s="30" customFormat="1" x14ac:dyDescent="0.25">
      <c r="A8" s="191" t="s">
        <v>169</v>
      </c>
      <c r="B8" s="182">
        <v>43800</v>
      </c>
      <c r="C8" s="183" t="s">
        <v>170</v>
      </c>
      <c r="D8" s="184"/>
      <c r="E8" s="184"/>
      <c r="F8" s="185">
        <v>400</v>
      </c>
      <c r="G8" s="185">
        <v>307</v>
      </c>
      <c r="H8" s="183" t="s">
        <v>521</v>
      </c>
      <c r="I8" s="185">
        <v>65</v>
      </c>
      <c r="J8" s="183" t="s">
        <v>521</v>
      </c>
      <c r="K8" s="183" t="s">
        <v>521</v>
      </c>
      <c r="L8" s="185">
        <v>0</v>
      </c>
      <c r="M8" s="185">
        <v>65</v>
      </c>
      <c r="N8" s="185">
        <v>0</v>
      </c>
      <c r="O8" s="185">
        <v>0</v>
      </c>
      <c r="P8" s="185">
        <v>0</v>
      </c>
      <c r="Q8" s="185">
        <v>0</v>
      </c>
      <c r="R8" s="183" t="s">
        <v>520</v>
      </c>
      <c r="S8" s="185">
        <v>45</v>
      </c>
      <c r="T8" s="183" t="s">
        <v>522</v>
      </c>
      <c r="U8" s="185">
        <v>10</v>
      </c>
      <c r="V8" s="186" t="s">
        <v>523</v>
      </c>
      <c r="W8" s="185">
        <v>3</v>
      </c>
      <c r="X8" s="186" t="s">
        <v>595</v>
      </c>
      <c r="Y8" s="185">
        <v>2</v>
      </c>
      <c r="Z8" s="183" t="s">
        <v>526</v>
      </c>
      <c r="AA8" s="185">
        <v>2</v>
      </c>
      <c r="AB8" s="185">
        <v>3</v>
      </c>
      <c r="AC8" s="185"/>
      <c r="AD8" s="185">
        <v>0</v>
      </c>
      <c r="AE8" s="183">
        <v>0</v>
      </c>
      <c r="AF8" s="183" t="s">
        <v>521</v>
      </c>
      <c r="AG8" s="183"/>
      <c r="AH8" s="183"/>
      <c r="AI8" s="183"/>
      <c r="AJ8" s="183"/>
      <c r="AK8" s="183"/>
      <c r="AL8" s="183"/>
      <c r="AM8" s="183"/>
      <c r="AN8" s="183"/>
      <c r="AO8" s="183"/>
      <c r="AP8" s="183"/>
      <c r="AQ8" s="185"/>
      <c r="AR8" s="183"/>
      <c r="AS8" s="183"/>
      <c r="AT8" s="183" t="s">
        <v>516</v>
      </c>
      <c r="AU8" s="183" t="s">
        <v>13</v>
      </c>
      <c r="AV8" s="183" t="s">
        <v>521</v>
      </c>
      <c r="AW8" s="183" t="s">
        <v>521</v>
      </c>
      <c r="AX8" s="183" t="s">
        <v>521</v>
      </c>
      <c r="AY8" s="183" t="s">
        <v>516</v>
      </c>
      <c r="AZ8" s="183" t="s">
        <v>521</v>
      </c>
      <c r="BA8" s="183" t="s">
        <v>516</v>
      </c>
      <c r="BB8" s="183" t="s">
        <v>445</v>
      </c>
      <c r="BC8" s="183" t="s">
        <v>448</v>
      </c>
      <c r="BD8" s="183" t="s">
        <v>516</v>
      </c>
      <c r="BE8" s="183" t="s">
        <v>521</v>
      </c>
      <c r="BF8" s="183" t="s">
        <v>521</v>
      </c>
      <c r="BG8" s="183" t="s">
        <v>521</v>
      </c>
      <c r="BH8" s="183" t="s">
        <v>521</v>
      </c>
      <c r="BI8" s="183" t="s">
        <v>454</v>
      </c>
      <c r="BJ8" s="183" t="s">
        <v>582</v>
      </c>
      <c r="BK8" s="183" t="s">
        <v>458</v>
      </c>
      <c r="BL8" s="183" t="s">
        <v>461</v>
      </c>
      <c r="BM8" s="183" t="s">
        <v>521</v>
      </c>
      <c r="BN8" s="183" t="s">
        <v>521</v>
      </c>
      <c r="BO8" s="183" t="s">
        <v>521</v>
      </c>
      <c r="BP8" s="183" t="s">
        <v>521</v>
      </c>
      <c r="BQ8" s="183" t="s">
        <v>521</v>
      </c>
      <c r="BR8" s="187" t="s">
        <v>465</v>
      </c>
      <c r="BS8" s="183" t="s">
        <v>524</v>
      </c>
      <c r="BT8" s="187"/>
      <c r="BU8" s="187"/>
    </row>
    <row r="9" spans="1:91" s="30" customFormat="1" x14ac:dyDescent="0.25">
      <c r="A9" s="191" t="s">
        <v>179</v>
      </c>
      <c r="B9" s="182">
        <v>43800</v>
      </c>
      <c r="C9" s="183" t="s">
        <v>180</v>
      </c>
      <c r="D9" s="184"/>
      <c r="E9" s="184"/>
      <c r="F9" s="185">
        <v>600</v>
      </c>
      <c r="G9" s="185">
        <v>0</v>
      </c>
      <c r="H9" s="183" t="s">
        <v>516</v>
      </c>
      <c r="I9" s="185">
        <v>217</v>
      </c>
      <c r="J9" s="183" t="s">
        <v>516</v>
      </c>
      <c r="K9" s="183" t="s">
        <v>516</v>
      </c>
      <c r="L9" s="185">
        <v>0</v>
      </c>
      <c r="M9" s="185">
        <v>197</v>
      </c>
      <c r="N9" s="185">
        <v>0</v>
      </c>
      <c r="O9" s="185">
        <v>0</v>
      </c>
      <c r="P9" s="185">
        <v>20</v>
      </c>
      <c r="Q9" s="185">
        <v>0</v>
      </c>
      <c r="R9" s="183" t="s">
        <v>527</v>
      </c>
      <c r="S9" s="185">
        <v>50</v>
      </c>
      <c r="T9" s="183" t="s">
        <v>526</v>
      </c>
      <c r="U9" s="185">
        <v>43</v>
      </c>
      <c r="V9" s="186" t="s">
        <v>518</v>
      </c>
      <c r="W9" s="185">
        <v>42</v>
      </c>
      <c r="X9" s="186" t="s">
        <v>596</v>
      </c>
      <c r="Y9" s="185">
        <v>42</v>
      </c>
      <c r="Z9" s="183" t="s">
        <v>594</v>
      </c>
      <c r="AA9" s="185">
        <v>40</v>
      </c>
      <c r="AB9" s="185"/>
      <c r="AC9" s="185"/>
      <c r="AD9" s="185">
        <v>6</v>
      </c>
      <c r="AE9" s="183">
        <v>1</v>
      </c>
      <c r="AF9" s="183" t="s">
        <v>521</v>
      </c>
      <c r="AG9" s="183"/>
      <c r="AH9" s="183"/>
      <c r="AI9" s="183"/>
      <c r="AJ9" s="183"/>
      <c r="AK9" s="183"/>
      <c r="AL9" s="183"/>
      <c r="AM9" s="183"/>
      <c r="AN9" s="183"/>
      <c r="AO9" s="183"/>
      <c r="AP9" s="183"/>
      <c r="AQ9" s="185"/>
      <c r="AR9" s="183"/>
      <c r="AS9" s="183"/>
      <c r="AT9" s="183" t="s">
        <v>516</v>
      </c>
      <c r="AU9" s="183" t="s">
        <v>440</v>
      </c>
      <c r="AV9" s="183" t="s">
        <v>516</v>
      </c>
      <c r="AW9" s="183" t="s">
        <v>516</v>
      </c>
      <c r="AX9" s="183" t="s">
        <v>516</v>
      </c>
      <c r="AY9" s="183" t="s">
        <v>516</v>
      </c>
      <c r="AZ9" s="183" t="s">
        <v>516</v>
      </c>
      <c r="BA9" s="183" t="s">
        <v>516</v>
      </c>
      <c r="BB9" s="183" t="s">
        <v>444</v>
      </c>
      <c r="BC9" s="183" t="s">
        <v>448</v>
      </c>
      <c r="BD9" s="183" t="s">
        <v>521</v>
      </c>
      <c r="BE9" s="183" t="s">
        <v>521</v>
      </c>
      <c r="BF9" s="183" t="s">
        <v>398</v>
      </c>
      <c r="BG9" s="183" t="s">
        <v>521</v>
      </c>
      <c r="BH9" s="183" t="s">
        <v>521</v>
      </c>
      <c r="BI9" s="183" t="s">
        <v>452</v>
      </c>
      <c r="BJ9" s="183" t="s">
        <v>427</v>
      </c>
      <c r="BK9" s="183" t="s">
        <v>458</v>
      </c>
      <c r="BL9" s="183" t="s">
        <v>461</v>
      </c>
      <c r="BM9" s="183" t="s">
        <v>521</v>
      </c>
      <c r="BN9" s="183" t="s">
        <v>521</v>
      </c>
      <c r="BO9" s="183" t="s">
        <v>521</v>
      </c>
      <c r="BP9" s="183" t="s">
        <v>521</v>
      </c>
      <c r="BQ9" s="183" t="s">
        <v>521</v>
      </c>
      <c r="BR9" s="187" t="s">
        <v>524</v>
      </c>
      <c r="BS9" s="183"/>
      <c r="BT9" s="187"/>
      <c r="BU9" s="187"/>
    </row>
    <row r="10" spans="1:91" s="30" customFormat="1" x14ac:dyDescent="0.25">
      <c r="A10" s="191" t="s">
        <v>515</v>
      </c>
      <c r="B10" s="182">
        <v>43797</v>
      </c>
      <c r="C10" s="183" t="s">
        <v>189</v>
      </c>
      <c r="D10" s="184"/>
      <c r="E10" s="184"/>
      <c r="F10" s="185"/>
      <c r="G10" s="185">
        <v>55</v>
      </c>
      <c r="H10" s="183" t="s">
        <v>516</v>
      </c>
      <c r="I10" s="185">
        <v>10</v>
      </c>
      <c r="J10" s="183" t="s">
        <v>521</v>
      </c>
      <c r="K10" s="183" t="s">
        <v>521</v>
      </c>
      <c r="L10" s="185">
        <v>0</v>
      </c>
      <c r="M10" s="185">
        <v>10</v>
      </c>
      <c r="N10" s="185">
        <v>0</v>
      </c>
      <c r="O10" s="185">
        <v>0</v>
      </c>
      <c r="P10" s="185">
        <v>0</v>
      </c>
      <c r="Q10" s="185">
        <v>0</v>
      </c>
      <c r="R10" s="200" t="s">
        <v>527</v>
      </c>
      <c r="S10" s="185">
        <v>3</v>
      </c>
      <c r="T10" s="200" t="s">
        <v>523</v>
      </c>
      <c r="U10" s="185">
        <v>3</v>
      </c>
      <c r="V10" s="200" t="s">
        <v>520</v>
      </c>
      <c r="W10" s="185">
        <v>2</v>
      </c>
      <c r="X10" s="200" t="s">
        <v>594</v>
      </c>
      <c r="Y10" s="185">
        <v>1</v>
      </c>
      <c r="Z10" s="200" t="s">
        <v>589</v>
      </c>
      <c r="AA10" s="185">
        <v>1</v>
      </c>
      <c r="AB10" s="185"/>
      <c r="AC10" s="185"/>
      <c r="AD10" s="185">
        <v>0</v>
      </c>
      <c r="AE10" s="183">
        <v>0</v>
      </c>
      <c r="AF10" s="183" t="s">
        <v>521</v>
      </c>
      <c r="AG10" s="183"/>
      <c r="AH10" s="183"/>
      <c r="AI10" s="183"/>
      <c r="AJ10" s="183"/>
      <c r="AK10" s="183"/>
      <c r="AL10" s="183"/>
      <c r="AM10" s="183"/>
      <c r="AN10" s="183"/>
      <c r="AO10" s="183"/>
      <c r="AP10" s="183"/>
      <c r="AQ10" s="185"/>
      <c r="AR10" s="183"/>
      <c r="AS10" s="183"/>
      <c r="AT10" s="183" t="s">
        <v>521</v>
      </c>
      <c r="AU10" s="183" t="s">
        <v>427</v>
      </c>
      <c r="AV10" s="183" t="s">
        <v>521</v>
      </c>
      <c r="AW10" s="183" t="s">
        <v>521</v>
      </c>
      <c r="AX10" s="183" t="s">
        <v>521</v>
      </c>
      <c r="AY10" s="183" t="s">
        <v>521</v>
      </c>
      <c r="AZ10" s="183" t="s">
        <v>521</v>
      </c>
      <c r="BA10" s="183" t="s">
        <v>521</v>
      </c>
      <c r="BB10" s="183" t="s">
        <v>419</v>
      </c>
      <c r="BC10" s="183" t="s">
        <v>448</v>
      </c>
      <c r="BD10" s="183" t="s">
        <v>521</v>
      </c>
      <c r="BE10" s="183" t="s">
        <v>521</v>
      </c>
      <c r="BF10" s="183" t="s">
        <v>521</v>
      </c>
      <c r="BG10" s="183" t="s">
        <v>521</v>
      </c>
      <c r="BH10" s="183" t="s">
        <v>521</v>
      </c>
      <c r="BI10" s="183" t="s">
        <v>454</v>
      </c>
      <c r="BJ10" s="183" t="s">
        <v>582</v>
      </c>
      <c r="BK10" s="183" t="s">
        <v>459</v>
      </c>
      <c r="BL10" s="183" t="s">
        <v>460</v>
      </c>
      <c r="BM10" s="183" t="s">
        <v>521</v>
      </c>
      <c r="BN10" s="183" t="s">
        <v>521</v>
      </c>
      <c r="BO10" s="183" t="s">
        <v>521</v>
      </c>
      <c r="BP10" s="183" t="s">
        <v>521</v>
      </c>
      <c r="BQ10" s="183" t="s">
        <v>521</v>
      </c>
      <c r="BR10" s="187" t="s">
        <v>524</v>
      </c>
      <c r="BS10" s="183"/>
      <c r="BT10" s="187"/>
      <c r="BU10" s="187"/>
    </row>
    <row r="11" spans="1:91" s="30" customFormat="1" x14ac:dyDescent="0.25">
      <c r="A11" s="191" t="s">
        <v>263</v>
      </c>
      <c r="B11" s="182">
        <v>43796</v>
      </c>
      <c r="C11" s="183" t="s">
        <v>264</v>
      </c>
      <c r="D11" s="184"/>
      <c r="E11" s="184"/>
      <c r="F11" s="185">
        <v>3000</v>
      </c>
      <c r="G11" s="185">
        <v>400</v>
      </c>
      <c r="H11" s="183" t="s">
        <v>516</v>
      </c>
      <c r="I11" s="185">
        <v>0</v>
      </c>
      <c r="J11" s="183" t="s">
        <v>516</v>
      </c>
      <c r="K11" s="183" t="s">
        <v>516</v>
      </c>
      <c r="L11" s="185"/>
      <c r="M11" s="185"/>
      <c r="N11" s="185"/>
      <c r="O11" s="185"/>
      <c r="P11" s="185"/>
      <c r="Q11" s="185"/>
      <c r="R11" s="183"/>
      <c r="S11" s="185"/>
      <c r="T11" s="183"/>
      <c r="U11" s="185"/>
      <c r="V11" s="186"/>
      <c r="W11" s="185"/>
      <c r="X11" s="186"/>
      <c r="Y11" s="185"/>
      <c r="Z11" s="183"/>
      <c r="AA11" s="185"/>
      <c r="AB11" s="185"/>
      <c r="AC11" s="185"/>
      <c r="AD11" s="185">
        <v>0</v>
      </c>
      <c r="AE11" s="183">
        <v>0</v>
      </c>
      <c r="AF11" s="183" t="s">
        <v>521</v>
      </c>
      <c r="AG11" s="183"/>
      <c r="AH11" s="183"/>
      <c r="AI11" s="183"/>
      <c r="AJ11" s="183"/>
      <c r="AK11" s="183"/>
      <c r="AL11" s="183"/>
      <c r="AM11" s="183"/>
      <c r="AN11" s="183"/>
      <c r="AO11" s="183"/>
      <c r="AP11" s="183"/>
      <c r="AQ11" s="185"/>
      <c r="AR11" s="183"/>
      <c r="AS11" s="183"/>
      <c r="AT11" s="183" t="s">
        <v>521</v>
      </c>
      <c r="AU11" s="183" t="s">
        <v>13</v>
      </c>
      <c r="AV11" s="183" t="s">
        <v>516</v>
      </c>
      <c r="AW11" s="183" t="s">
        <v>516</v>
      </c>
      <c r="AX11" s="183" t="s">
        <v>521</v>
      </c>
      <c r="AY11" s="183" t="s">
        <v>521</v>
      </c>
      <c r="AZ11" s="183" t="s">
        <v>521</v>
      </c>
      <c r="BA11" s="183" t="s">
        <v>521</v>
      </c>
      <c r="BB11" s="183" t="s">
        <v>446</v>
      </c>
      <c r="BC11" s="183" t="s">
        <v>448</v>
      </c>
      <c r="BD11" s="183" t="s">
        <v>516</v>
      </c>
      <c r="BE11" s="183" t="s">
        <v>521</v>
      </c>
      <c r="BF11" s="183" t="s">
        <v>521</v>
      </c>
      <c r="BG11" s="183" t="s">
        <v>521</v>
      </c>
      <c r="BH11" s="183" t="s">
        <v>516</v>
      </c>
      <c r="BI11" s="183" t="s">
        <v>452</v>
      </c>
      <c r="BJ11" s="183" t="s">
        <v>12</v>
      </c>
      <c r="BK11" s="183" t="s">
        <v>525</v>
      </c>
      <c r="BL11" s="183" t="s">
        <v>460</v>
      </c>
      <c r="BM11" s="183" t="s">
        <v>521</v>
      </c>
      <c r="BN11" s="183" t="s">
        <v>521</v>
      </c>
      <c r="BO11" s="183" t="s">
        <v>521</v>
      </c>
      <c r="BP11" s="183" t="s">
        <v>521</v>
      </c>
      <c r="BQ11" s="183" t="s">
        <v>521</v>
      </c>
      <c r="BR11" s="187" t="s">
        <v>465</v>
      </c>
      <c r="BS11" s="183"/>
      <c r="BT11" s="187"/>
      <c r="BU11" s="187"/>
    </row>
    <row r="12" spans="1:91" s="30" customFormat="1" x14ac:dyDescent="0.25">
      <c r="A12" s="191" t="s">
        <v>194</v>
      </c>
      <c r="B12" s="182">
        <v>43800</v>
      </c>
      <c r="C12" s="183" t="s">
        <v>195</v>
      </c>
      <c r="D12" s="184"/>
      <c r="E12" s="184"/>
      <c r="F12" s="185">
        <v>100</v>
      </c>
      <c r="G12" s="185">
        <v>150</v>
      </c>
      <c r="H12" s="183" t="s">
        <v>516</v>
      </c>
      <c r="I12" s="185">
        <v>19</v>
      </c>
      <c r="J12" s="183" t="s">
        <v>516</v>
      </c>
      <c r="K12" s="183" t="s">
        <v>516</v>
      </c>
      <c r="L12" s="185">
        <v>0</v>
      </c>
      <c r="M12" s="185">
        <v>15</v>
      </c>
      <c r="N12" s="185">
        <v>0</v>
      </c>
      <c r="O12" s="185">
        <v>0</v>
      </c>
      <c r="P12" s="185">
        <v>4</v>
      </c>
      <c r="Q12" s="185">
        <v>0</v>
      </c>
      <c r="R12" s="183" t="s">
        <v>520</v>
      </c>
      <c r="S12" s="185">
        <v>1</v>
      </c>
      <c r="T12" s="183" t="s">
        <v>594</v>
      </c>
      <c r="U12" s="185">
        <v>3</v>
      </c>
      <c r="V12" s="186" t="s">
        <v>523</v>
      </c>
      <c r="W12" s="185">
        <v>13</v>
      </c>
      <c r="X12" s="186" t="s">
        <v>522</v>
      </c>
      <c r="Y12" s="185">
        <v>2</v>
      </c>
      <c r="Z12" s="183"/>
      <c r="AA12" s="185"/>
      <c r="AB12" s="185"/>
      <c r="AC12" s="185"/>
      <c r="AD12" s="185">
        <v>0</v>
      </c>
      <c r="AE12" s="183">
        <v>0</v>
      </c>
      <c r="AF12" s="183" t="s">
        <v>516</v>
      </c>
      <c r="AG12" s="183" t="s">
        <v>417</v>
      </c>
      <c r="AH12" s="183" t="s">
        <v>516</v>
      </c>
      <c r="AI12" s="183" t="s">
        <v>516</v>
      </c>
      <c r="AJ12" s="183" t="s">
        <v>421</v>
      </c>
      <c r="AK12" s="183" t="s">
        <v>424</v>
      </c>
      <c r="AL12" s="183" t="s">
        <v>425</v>
      </c>
      <c r="AM12" s="183" t="s">
        <v>425</v>
      </c>
      <c r="AN12" s="183" t="s">
        <v>12</v>
      </c>
      <c r="AO12" s="183"/>
      <c r="AP12" s="183" t="s">
        <v>13</v>
      </c>
      <c r="AQ12" s="185"/>
      <c r="AR12" s="183">
        <v>0</v>
      </c>
      <c r="AS12" s="183"/>
      <c r="AT12" s="183" t="s">
        <v>516</v>
      </c>
      <c r="AU12" s="183" t="s">
        <v>440</v>
      </c>
      <c r="AV12" s="183" t="s">
        <v>516</v>
      </c>
      <c r="AW12" s="183" t="s">
        <v>516</v>
      </c>
      <c r="AX12" s="183" t="s">
        <v>516</v>
      </c>
      <c r="AY12" s="183" t="s">
        <v>516</v>
      </c>
      <c r="AZ12" s="183" t="s">
        <v>516</v>
      </c>
      <c r="BA12" s="183" t="s">
        <v>516</v>
      </c>
      <c r="BB12" s="183" t="s">
        <v>445</v>
      </c>
      <c r="BC12" s="183" t="s">
        <v>448</v>
      </c>
      <c r="BD12" s="183" t="s">
        <v>516</v>
      </c>
      <c r="BE12" s="183" t="s">
        <v>521</v>
      </c>
      <c r="BF12" s="183" t="s">
        <v>516</v>
      </c>
      <c r="BG12" s="183" t="s">
        <v>521</v>
      </c>
      <c r="BH12" s="183" t="s">
        <v>521</v>
      </c>
      <c r="BI12" s="183" t="s">
        <v>451</v>
      </c>
      <c r="BJ12" s="183" t="s">
        <v>455</v>
      </c>
      <c r="BK12" s="183" t="s">
        <v>525</v>
      </c>
      <c r="BL12" s="183" t="s">
        <v>461</v>
      </c>
      <c r="BM12" s="183" t="s">
        <v>516</v>
      </c>
      <c r="BN12" s="183" t="s">
        <v>521</v>
      </c>
      <c r="BO12" s="183" t="s">
        <v>521</v>
      </c>
      <c r="BP12" s="183" t="s">
        <v>521</v>
      </c>
      <c r="BQ12" s="183" t="s">
        <v>521</v>
      </c>
      <c r="BR12" s="187" t="s">
        <v>524</v>
      </c>
      <c r="BS12" s="183"/>
      <c r="BT12" s="187"/>
      <c r="BU12" s="187"/>
    </row>
    <row r="13" spans="1:91" s="30" customFormat="1" x14ac:dyDescent="0.25">
      <c r="A13" s="191" t="s">
        <v>568</v>
      </c>
      <c r="B13" s="182">
        <v>43793</v>
      </c>
      <c r="C13" s="183" t="s">
        <v>588</v>
      </c>
      <c r="D13" s="184"/>
      <c r="E13" s="184"/>
      <c r="F13" s="185">
        <v>25</v>
      </c>
      <c r="G13" s="185">
        <v>100</v>
      </c>
      <c r="H13" s="183" t="s">
        <v>521</v>
      </c>
      <c r="I13" s="185">
        <v>0</v>
      </c>
      <c r="J13" s="183" t="s">
        <v>521</v>
      </c>
      <c r="K13" s="183" t="s">
        <v>521</v>
      </c>
      <c r="L13" s="185">
        <v>0</v>
      </c>
      <c r="M13" s="185">
        <v>0</v>
      </c>
      <c r="N13" s="185">
        <v>0</v>
      </c>
      <c r="O13" s="185">
        <v>0</v>
      </c>
      <c r="P13" s="185">
        <v>0</v>
      </c>
      <c r="Q13" s="185">
        <v>0</v>
      </c>
      <c r="R13" s="183"/>
      <c r="S13" s="185"/>
      <c r="T13" s="183"/>
      <c r="U13" s="185"/>
      <c r="V13" s="186"/>
      <c r="W13" s="185"/>
      <c r="X13" s="186"/>
      <c r="Y13" s="185"/>
      <c r="Z13" s="183"/>
      <c r="AA13" s="185"/>
      <c r="AB13" s="185"/>
      <c r="AC13" s="185"/>
      <c r="AD13" s="185">
        <v>0</v>
      </c>
      <c r="AE13" s="183">
        <v>0</v>
      </c>
      <c r="AF13" s="183" t="s">
        <v>521</v>
      </c>
      <c r="AG13" s="183"/>
      <c r="AH13" s="183"/>
      <c r="AI13" s="183"/>
      <c r="AJ13" s="183"/>
      <c r="AK13" s="183"/>
      <c r="AL13" s="183"/>
      <c r="AM13" s="183"/>
      <c r="AN13" s="183"/>
      <c r="AO13" s="183"/>
      <c r="AP13" s="183"/>
      <c r="AQ13" s="185"/>
      <c r="AR13" s="183"/>
      <c r="AS13" s="183"/>
      <c r="AT13" s="183" t="s">
        <v>516</v>
      </c>
      <c r="AU13" s="183" t="s">
        <v>13</v>
      </c>
      <c r="AV13" s="183" t="s">
        <v>521</v>
      </c>
      <c r="AW13" s="183" t="s">
        <v>516</v>
      </c>
      <c r="AX13" s="183" t="s">
        <v>521</v>
      </c>
      <c r="AY13" s="183" t="s">
        <v>521</v>
      </c>
      <c r="AZ13" s="183" t="s">
        <v>521</v>
      </c>
      <c r="BA13" s="183" t="s">
        <v>521</v>
      </c>
      <c r="BB13" s="183" t="s">
        <v>445</v>
      </c>
      <c r="BC13" s="183" t="s">
        <v>448</v>
      </c>
      <c r="BD13" s="183" t="s">
        <v>521</v>
      </c>
      <c r="BE13" s="183" t="s">
        <v>521</v>
      </c>
      <c r="BF13" s="183" t="s">
        <v>398</v>
      </c>
      <c r="BG13" s="183" t="s">
        <v>521</v>
      </c>
      <c r="BH13" s="183" t="s">
        <v>521</v>
      </c>
      <c r="BI13" s="183" t="s">
        <v>441</v>
      </c>
      <c r="BJ13" s="183" t="s">
        <v>582</v>
      </c>
      <c r="BK13" s="183" t="s">
        <v>458</v>
      </c>
      <c r="BL13" s="183" t="s">
        <v>461</v>
      </c>
      <c r="BM13" s="183" t="s">
        <v>398</v>
      </c>
      <c r="BN13" s="183" t="s">
        <v>398</v>
      </c>
      <c r="BO13" s="183" t="s">
        <v>398</v>
      </c>
      <c r="BP13" s="183" t="s">
        <v>398</v>
      </c>
      <c r="BQ13" s="183" t="s">
        <v>398</v>
      </c>
      <c r="BR13" s="187" t="s">
        <v>524</v>
      </c>
      <c r="BS13" s="183"/>
      <c r="BT13" s="187"/>
      <c r="BU13" s="187"/>
    </row>
    <row r="14" spans="1:91" s="30" customFormat="1" x14ac:dyDescent="0.25">
      <c r="A14" s="191" t="s">
        <v>586</v>
      </c>
      <c r="B14" s="182">
        <v>43795</v>
      </c>
      <c r="C14" s="183" t="s">
        <v>585</v>
      </c>
      <c r="D14" s="184"/>
      <c r="E14" s="184"/>
      <c r="F14" s="185">
        <v>320</v>
      </c>
      <c r="G14" s="185">
        <v>70</v>
      </c>
      <c r="H14" s="183" t="s">
        <v>516</v>
      </c>
      <c r="I14" s="185">
        <v>212</v>
      </c>
      <c r="J14" s="183" t="s">
        <v>516</v>
      </c>
      <c r="K14" s="183" t="s">
        <v>516</v>
      </c>
      <c r="L14" s="185">
        <v>2</v>
      </c>
      <c r="M14" s="185">
        <v>176</v>
      </c>
      <c r="N14" s="185">
        <v>0</v>
      </c>
      <c r="O14" s="185">
        <v>1</v>
      </c>
      <c r="P14" s="185">
        <v>33</v>
      </c>
      <c r="Q14" s="185">
        <v>0</v>
      </c>
      <c r="R14" s="183" t="s">
        <v>517</v>
      </c>
      <c r="S14" s="185">
        <v>183</v>
      </c>
      <c r="T14" s="183" t="s">
        <v>520</v>
      </c>
      <c r="U14" s="185">
        <v>14</v>
      </c>
      <c r="V14" s="186" t="s">
        <v>518</v>
      </c>
      <c r="W14" s="185">
        <v>9</v>
      </c>
      <c r="X14" s="186" t="s">
        <v>591</v>
      </c>
      <c r="Y14" s="185">
        <v>3</v>
      </c>
      <c r="Z14" s="183" t="s">
        <v>589</v>
      </c>
      <c r="AA14" s="185">
        <v>1</v>
      </c>
      <c r="AB14" s="185">
        <v>2</v>
      </c>
      <c r="AC14" s="185"/>
      <c r="AD14" s="185">
        <v>0</v>
      </c>
      <c r="AE14" s="183">
        <v>0</v>
      </c>
      <c r="AF14" s="183" t="s">
        <v>516</v>
      </c>
      <c r="AG14" s="183" t="s">
        <v>417</v>
      </c>
      <c r="AH14" s="183" t="s">
        <v>516</v>
      </c>
      <c r="AI14" s="183" t="s">
        <v>516</v>
      </c>
      <c r="AJ14" s="183" t="s">
        <v>421</v>
      </c>
      <c r="AK14" s="183" t="s">
        <v>423</v>
      </c>
      <c r="AL14" s="183" t="s">
        <v>424</v>
      </c>
      <c r="AM14" s="183" t="s">
        <v>424</v>
      </c>
      <c r="AN14" s="183" t="s">
        <v>13</v>
      </c>
      <c r="AO14" s="183"/>
      <c r="AP14" s="183" t="s">
        <v>13</v>
      </c>
      <c r="AQ14" s="185"/>
      <c r="AR14" s="183">
        <v>0</v>
      </c>
      <c r="AS14" s="183"/>
      <c r="AT14" s="183" t="s">
        <v>516</v>
      </c>
      <c r="AU14" s="183" t="s">
        <v>440</v>
      </c>
      <c r="AV14" s="183" t="s">
        <v>516</v>
      </c>
      <c r="AW14" s="183" t="s">
        <v>516</v>
      </c>
      <c r="AX14" s="183" t="s">
        <v>521</v>
      </c>
      <c r="AY14" s="183" t="s">
        <v>521</v>
      </c>
      <c r="AZ14" s="183" t="s">
        <v>516</v>
      </c>
      <c r="BA14" s="183" t="s">
        <v>521</v>
      </c>
      <c r="BB14" s="183" t="s">
        <v>445</v>
      </c>
      <c r="BC14" s="183" t="s">
        <v>448</v>
      </c>
      <c r="BD14" s="183" t="s">
        <v>516</v>
      </c>
      <c r="BE14" s="183" t="s">
        <v>516</v>
      </c>
      <c r="BF14" s="183" t="s">
        <v>521</v>
      </c>
      <c r="BG14" s="183" t="s">
        <v>516</v>
      </c>
      <c r="BH14" s="183" t="s">
        <v>516</v>
      </c>
      <c r="BI14" s="183" t="s">
        <v>452</v>
      </c>
      <c r="BJ14" s="183" t="s">
        <v>427</v>
      </c>
      <c r="BK14" s="183" t="s">
        <v>458</v>
      </c>
      <c r="BL14" s="183" t="s">
        <v>460</v>
      </c>
      <c r="BM14" s="183" t="s">
        <v>516</v>
      </c>
      <c r="BN14" s="183" t="s">
        <v>516</v>
      </c>
      <c r="BO14" s="183" t="s">
        <v>521</v>
      </c>
      <c r="BP14" s="183" t="s">
        <v>521</v>
      </c>
      <c r="BQ14" s="183" t="s">
        <v>521</v>
      </c>
      <c r="BR14" s="187" t="s">
        <v>465</v>
      </c>
      <c r="BS14" s="183"/>
      <c r="BT14" s="187"/>
      <c r="BU14" s="187"/>
    </row>
    <row r="15" spans="1:91" s="30" customFormat="1" x14ac:dyDescent="0.25">
      <c r="A15" s="191" t="s">
        <v>178</v>
      </c>
      <c r="B15" s="182">
        <v>43800</v>
      </c>
      <c r="C15" s="183" t="s">
        <v>199</v>
      </c>
      <c r="D15" s="184"/>
      <c r="E15" s="184"/>
      <c r="F15" s="185">
        <v>140</v>
      </c>
      <c r="G15" s="185">
        <v>120</v>
      </c>
      <c r="H15" s="183" t="s">
        <v>516</v>
      </c>
      <c r="I15" s="185">
        <v>48</v>
      </c>
      <c r="J15" s="183" t="s">
        <v>516</v>
      </c>
      <c r="K15" s="183" t="s">
        <v>521</v>
      </c>
      <c r="L15" s="185">
        <v>0</v>
      </c>
      <c r="M15" s="185">
        <v>48</v>
      </c>
      <c r="N15" s="185">
        <v>0</v>
      </c>
      <c r="O15" s="185">
        <v>0</v>
      </c>
      <c r="P15" s="185">
        <v>0</v>
      </c>
      <c r="Q15" s="185">
        <v>0</v>
      </c>
      <c r="R15" s="183" t="s">
        <v>523</v>
      </c>
      <c r="S15" s="185">
        <v>25</v>
      </c>
      <c r="T15" s="183" t="s">
        <v>520</v>
      </c>
      <c r="U15" s="185">
        <v>20</v>
      </c>
      <c r="V15" s="186" t="s">
        <v>527</v>
      </c>
      <c r="W15" s="185">
        <v>3</v>
      </c>
      <c r="X15" s="186"/>
      <c r="Y15" s="185"/>
      <c r="Z15" s="183"/>
      <c r="AA15" s="185"/>
      <c r="AB15" s="185"/>
      <c r="AC15" s="185"/>
      <c r="AD15" s="185">
        <v>0</v>
      </c>
      <c r="AE15" s="183">
        <v>0</v>
      </c>
      <c r="AF15" s="183" t="s">
        <v>521</v>
      </c>
      <c r="AG15" s="183"/>
      <c r="AH15" s="183"/>
      <c r="AI15" s="183"/>
      <c r="AJ15" s="183"/>
      <c r="AK15" s="183"/>
      <c r="AL15" s="183"/>
      <c r="AM15" s="183"/>
      <c r="AN15" s="183"/>
      <c r="AO15" s="183"/>
      <c r="AP15" s="183"/>
      <c r="AQ15" s="185"/>
      <c r="AR15" s="183"/>
      <c r="AS15" s="183"/>
      <c r="AT15" s="183" t="s">
        <v>516</v>
      </c>
      <c r="AU15" s="183" t="s">
        <v>13</v>
      </c>
      <c r="AV15" s="183" t="s">
        <v>516</v>
      </c>
      <c r="AW15" s="183" t="s">
        <v>516</v>
      </c>
      <c r="AX15" s="183" t="s">
        <v>521</v>
      </c>
      <c r="AY15" s="183" t="s">
        <v>521</v>
      </c>
      <c r="AZ15" s="183" t="s">
        <v>521</v>
      </c>
      <c r="BA15" s="183" t="s">
        <v>516</v>
      </c>
      <c r="BB15" s="183" t="s">
        <v>445</v>
      </c>
      <c r="BC15" s="183" t="s">
        <v>448</v>
      </c>
      <c r="BD15" s="183" t="s">
        <v>521</v>
      </c>
      <c r="BE15" s="183" t="s">
        <v>521</v>
      </c>
      <c r="BF15" s="183" t="s">
        <v>516</v>
      </c>
      <c r="BG15" s="183" t="s">
        <v>521</v>
      </c>
      <c r="BH15" s="183" t="s">
        <v>521</v>
      </c>
      <c r="BI15" s="183" t="s">
        <v>452</v>
      </c>
      <c r="BJ15" s="183" t="s">
        <v>582</v>
      </c>
      <c r="BK15" s="183" t="s">
        <v>459</v>
      </c>
      <c r="BL15" s="183" t="s">
        <v>461</v>
      </c>
      <c r="BM15" s="183" t="s">
        <v>521</v>
      </c>
      <c r="BN15" s="183" t="s">
        <v>521</v>
      </c>
      <c r="BO15" s="183" t="s">
        <v>521</v>
      </c>
      <c r="BP15" s="183" t="s">
        <v>521</v>
      </c>
      <c r="BQ15" s="183" t="s">
        <v>521</v>
      </c>
      <c r="BR15" s="187" t="s">
        <v>524</v>
      </c>
      <c r="BS15" s="183"/>
      <c r="BT15" s="187"/>
      <c r="BU15" s="187"/>
    </row>
    <row r="16" spans="1:91" s="30" customFormat="1" x14ac:dyDescent="0.25">
      <c r="A16" s="191" t="s">
        <v>208</v>
      </c>
      <c r="B16" s="182">
        <v>43797</v>
      </c>
      <c r="C16" s="183" t="s">
        <v>209</v>
      </c>
      <c r="D16" s="184"/>
      <c r="E16" s="184"/>
      <c r="F16" s="185">
        <v>175</v>
      </c>
      <c r="G16" s="185">
        <v>35</v>
      </c>
      <c r="H16" s="183" t="s">
        <v>516</v>
      </c>
      <c r="I16" s="185">
        <v>34</v>
      </c>
      <c r="J16" s="183" t="s">
        <v>516</v>
      </c>
      <c r="K16" s="183" t="s">
        <v>516</v>
      </c>
      <c r="L16" s="185">
        <v>0</v>
      </c>
      <c r="M16" s="185">
        <v>34</v>
      </c>
      <c r="N16" s="185">
        <v>0</v>
      </c>
      <c r="O16" s="185">
        <v>0</v>
      </c>
      <c r="P16" s="185">
        <v>0</v>
      </c>
      <c r="Q16" s="185">
        <v>0</v>
      </c>
      <c r="R16" s="183" t="s">
        <v>522</v>
      </c>
      <c r="S16" s="185">
        <v>17</v>
      </c>
      <c r="T16" s="183" t="s">
        <v>527</v>
      </c>
      <c r="U16" s="185">
        <v>10</v>
      </c>
      <c r="V16" s="186" t="s">
        <v>520</v>
      </c>
      <c r="W16" s="185">
        <v>5</v>
      </c>
      <c r="X16" s="186" t="s">
        <v>523</v>
      </c>
      <c r="Y16" s="185">
        <v>1</v>
      </c>
      <c r="Z16" s="183"/>
      <c r="AA16" s="185"/>
      <c r="AB16" s="185">
        <v>1</v>
      </c>
      <c r="AC16" s="185"/>
      <c r="AD16" s="185">
        <v>0</v>
      </c>
      <c r="AE16" s="183">
        <v>0</v>
      </c>
      <c r="AF16" s="183" t="s">
        <v>521</v>
      </c>
      <c r="AG16" s="183"/>
      <c r="AH16" s="183"/>
      <c r="AI16" s="183"/>
      <c r="AJ16" s="183"/>
      <c r="AK16" s="183"/>
      <c r="AL16" s="183"/>
      <c r="AM16" s="183"/>
      <c r="AN16" s="183"/>
      <c r="AO16" s="183"/>
      <c r="AP16" s="183"/>
      <c r="AQ16" s="185"/>
      <c r="AR16" s="183"/>
      <c r="AS16" s="183"/>
      <c r="AT16" s="183" t="s">
        <v>516</v>
      </c>
      <c r="AU16" s="183" t="s">
        <v>427</v>
      </c>
      <c r="AV16" s="183" t="s">
        <v>516</v>
      </c>
      <c r="AW16" s="183" t="s">
        <v>516</v>
      </c>
      <c r="AX16" s="183" t="s">
        <v>516</v>
      </c>
      <c r="AY16" s="183" t="s">
        <v>516</v>
      </c>
      <c r="AZ16" s="183" t="s">
        <v>516</v>
      </c>
      <c r="BA16" s="183" t="s">
        <v>516</v>
      </c>
      <c r="BB16" s="183" t="s">
        <v>444</v>
      </c>
      <c r="BC16" s="183" t="s">
        <v>448</v>
      </c>
      <c r="BD16" s="183" t="s">
        <v>521</v>
      </c>
      <c r="BE16" s="183" t="s">
        <v>521</v>
      </c>
      <c r="BF16" s="183" t="s">
        <v>521</v>
      </c>
      <c r="BG16" s="183" t="s">
        <v>516</v>
      </c>
      <c r="BH16" s="183" t="s">
        <v>521</v>
      </c>
      <c r="BI16" s="183" t="s">
        <v>452</v>
      </c>
      <c r="BJ16" s="183" t="s">
        <v>427</v>
      </c>
      <c r="BK16" s="183" t="s">
        <v>525</v>
      </c>
      <c r="BL16" s="183" t="s">
        <v>461</v>
      </c>
      <c r="BM16" s="183" t="s">
        <v>521</v>
      </c>
      <c r="BN16" s="183" t="s">
        <v>521</v>
      </c>
      <c r="BO16" s="183" t="s">
        <v>521</v>
      </c>
      <c r="BP16" s="183" t="s">
        <v>516</v>
      </c>
      <c r="BQ16" s="183" t="s">
        <v>521</v>
      </c>
      <c r="BR16" s="187" t="s">
        <v>524</v>
      </c>
      <c r="BS16" s="183"/>
      <c r="BT16" s="187"/>
      <c r="BU16" s="187"/>
    </row>
    <row r="17" spans="1:91" s="30" customFormat="1" x14ac:dyDescent="0.25">
      <c r="A17" s="191" t="s">
        <v>191</v>
      </c>
      <c r="B17" s="182">
        <v>43800</v>
      </c>
      <c r="C17" s="183" t="s">
        <v>268</v>
      </c>
      <c r="D17" s="184"/>
      <c r="E17" s="184"/>
      <c r="F17" s="185">
        <v>300</v>
      </c>
      <c r="G17" s="185"/>
      <c r="H17" s="183" t="s">
        <v>521</v>
      </c>
      <c r="I17" s="185">
        <v>209</v>
      </c>
      <c r="J17" s="183" t="s">
        <v>516</v>
      </c>
      <c r="K17" s="183" t="s">
        <v>516</v>
      </c>
      <c r="L17" s="185">
        <v>9</v>
      </c>
      <c r="M17" s="185">
        <v>157</v>
      </c>
      <c r="N17" s="185">
        <v>0</v>
      </c>
      <c r="O17" s="185">
        <v>4</v>
      </c>
      <c r="P17" s="185">
        <v>39</v>
      </c>
      <c r="Q17" s="185">
        <v>0</v>
      </c>
      <c r="R17" s="183" t="s">
        <v>591</v>
      </c>
      <c r="S17" s="185">
        <v>37</v>
      </c>
      <c r="T17" s="183" t="s">
        <v>596</v>
      </c>
      <c r="U17" s="185">
        <v>24</v>
      </c>
      <c r="V17" s="186" t="s">
        <v>593</v>
      </c>
      <c r="W17" s="185">
        <v>22</v>
      </c>
      <c r="X17" s="186" t="s">
        <v>598</v>
      </c>
      <c r="Y17" s="185">
        <v>19</v>
      </c>
      <c r="Z17" s="183" t="s">
        <v>594</v>
      </c>
      <c r="AA17" s="185">
        <v>10</v>
      </c>
      <c r="AB17" s="185">
        <v>97</v>
      </c>
      <c r="AC17" s="185"/>
      <c r="AD17" s="185">
        <v>2</v>
      </c>
      <c r="AE17" s="183">
        <v>0</v>
      </c>
      <c r="AF17" s="183" t="s">
        <v>516</v>
      </c>
      <c r="AG17" s="183" t="s">
        <v>417</v>
      </c>
      <c r="AH17" s="183" t="s">
        <v>516</v>
      </c>
      <c r="AI17" s="183" t="s">
        <v>521</v>
      </c>
      <c r="AJ17" s="183" t="s">
        <v>421</v>
      </c>
      <c r="AK17" s="183" t="s">
        <v>424</v>
      </c>
      <c r="AL17" s="183" t="s">
        <v>425</v>
      </c>
      <c r="AM17" s="183" t="s">
        <v>424</v>
      </c>
      <c r="AN17" s="183" t="s">
        <v>13</v>
      </c>
      <c r="AO17" s="183"/>
      <c r="AP17" s="183" t="s">
        <v>13</v>
      </c>
      <c r="AQ17" s="185"/>
      <c r="AR17" s="183">
        <v>0</v>
      </c>
      <c r="AS17" s="183"/>
      <c r="AT17" s="183" t="s">
        <v>516</v>
      </c>
      <c r="AU17" s="183" t="s">
        <v>427</v>
      </c>
      <c r="AV17" s="183" t="s">
        <v>516</v>
      </c>
      <c r="AW17" s="183" t="s">
        <v>516</v>
      </c>
      <c r="AX17" s="183" t="s">
        <v>516</v>
      </c>
      <c r="AY17" s="183" t="s">
        <v>516</v>
      </c>
      <c r="AZ17" s="183" t="s">
        <v>521</v>
      </c>
      <c r="BA17" s="183" t="s">
        <v>516</v>
      </c>
      <c r="BB17" s="183" t="s">
        <v>445</v>
      </c>
      <c r="BC17" s="183" t="s">
        <v>448</v>
      </c>
      <c r="BD17" s="183" t="s">
        <v>521</v>
      </c>
      <c r="BE17" s="183" t="s">
        <v>521</v>
      </c>
      <c r="BF17" s="183" t="s">
        <v>521</v>
      </c>
      <c r="BG17" s="183" t="s">
        <v>516</v>
      </c>
      <c r="BH17" s="183" t="s">
        <v>521</v>
      </c>
      <c r="BI17" s="183" t="s">
        <v>454</v>
      </c>
      <c r="BJ17" s="183" t="s">
        <v>582</v>
      </c>
      <c r="BK17" s="183" t="s">
        <v>458</v>
      </c>
      <c r="BL17" s="183" t="s">
        <v>460</v>
      </c>
      <c r="BM17" s="183" t="s">
        <v>521</v>
      </c>
      <c r="BN17" s="183" t="s">
        <v>521</v>
      </c>
      <c r="BO17" s="183" t="s">
        <v>521</v>
      </c>
      <c r="BP17" s="183" t="s">
        <v>521</v>
      </c>
      <c r="BQ17" s="183" t="s">
        <v>521</v>
      </c>
      <c r="BR17" s="187" t="s">
        <v>524</v>
      </c>
      <c r="BS17" s="183"/>
      <c r="BT17" s="187"/>
      <c r="BU17" s="187"/>
    </row>
    <row r="18" spans="1:91" x14ac:dyDescent="0.25">
      <c r="AU18" s="136"/>
      <c r="AV18" s="136"/>
      <c r="AW18" s="136"/>
      <c r="AX18" s="136"/>
      <c r="AY18" s="136"/>
      <c r="AZ18" s="136"/>
      <c r="BA18" s="136"/>
      <c r="BB18" s="136"/>
      <c r="BC18" s="136"/>
      <c r="BD18" s="136"/>
      <c r="BE18" s="136"/>
      <c r="BF18" s="136"/>
      <c r="BG18" s="136"/>
      <c r="BH18" s="136"/>
      <c r="BI18" s="136"/>
      <c r="BJ18" s="136"/>
      <c r="BS18" s="2"/>
      <c r="BU18" s="2"/>
      <c r="BW18" s="2"/>
      <c r="BX18" s="2"/>
      <c r="BY18" s="2"/>
      <c r="BZ18" s="2"/>
      <c r="CA18" s="2"/>
      <c r="CB18" s="2"/>
      <c r="CC18" s="2"/>
      <c r="CD18" s="2"/>
      <c r="CE18" s="2"/>
      <c r="CF18" s="2"/>
      <c r="CG18" s="2"/>
      <c r="CH18" s="2"/>
      <c r="CI18" s="2"/>
      <c r="CJ18" s="2"/>
      <c r="CK18" s="2"/>
      <c r="CL18" s="2"/>
      <c r="CM18" s="2"/>
    </row>
    <row r="19" spans="1:91" x14ac:dyDescent="0.25">
      <c r="AU19" s="136"/>
      <c r="AV19" s="136"/>
      <c r="AW19" s="136"/>
      <c r="AX19" s="136"/>
      <c r="AY19" s="136"/>
      <c r="AZ19" s="136"/>
      <c r="BA19" s="136"/>
      <c r="BB19" s="136"/>
      <c r="BC19" s="136"/>
      <c r="BD19" s="136"/>
      <c r="BE19" s="136"/>
      <c r="BF19" s="136"/>
      <c r="BG19" s="136"/>
      <c r="BH19" s="136"/>
      <c r="BI19" s="136"/>
      <c r="BJ19" s="136"/>
      <c r="BS19" s="2"/>
      <c r="BU19" s="2"/>
      <c r="BW19" s="2"/>
      <c r="BX19" s="2"/>
      <c r="BY19" s="2"/>
      <c r="BZ19" s="2"/>
      <c r="CA19" s="2"/>
      <c r="CB19" s="2"/>
      <c r="CC19" s="2"/>
      <c r="CD19" s="2"/>
      <c r="CE19" s="2"/>
      <c r="CF19" s="2"/>
      <c r="CG19" s="2"/>
      <c r="CH19" s="2"/>
      <c r="CI19" s="2"/>
      <c r="CJ19" s="2"/>
      <c r="CK19" s="2"/>
      <c r="CL19" s="2"/>
      <c r="CM19" s="2"/>
    </row>
    <row r="20" spans="1:91" x14ac:dyDescent="0.25">
      <c r="AU20" s="136"/>
      <c r="AV20" s="136"/>
      <c r="AW20" s="136"/>
      <c r="AX20" s="136"/>
      <c r="AY20" s="136"/>
      <c r="AZ20" s="136"/>
      <c r="BA20" s="136"/>
      <c r="BB20" s="136"/>
      <c r="BC20" s="136"/>
      <c r="BD20" s="136"/>
      <c r="BE20" s="136"/>
      <c r="BF20" s="136"/>
      <c r="BG20" s="136"/>
      <c r="BH20" s="136"/>
      <c r="BI20" s="136"/>
      <c r="BJ20" s="136"/>
      <c r="BS20" s="2"/>
      <c r="BU20" s="2"/>
      <c r="BW20" s="2"/>
      <c r="BX20" s="2"/>
      <c r="BY20" s="2"/>
      <c r="BZ20" s="2"/>
      <c r="CA20" s="2"/>
      <c r="CB20" s="2"/>
      <c r="CC20" s="2"/>
      <c r="CD20" s="2"/>
      <c r="CE20" s="2"/>
      <c r="CF20" s="2"/>
      <c r="CG20" s="2"/>
      <c r="CH20" s="2"/>
      <c r="CI20" s="2"/>
      <c r="CJ20" s="2"/>
      <c r="CK20" s="2"/>
      <c r="CL20" s="2"/>
      <c r="CM20" s="2"/>
    </row>
    <row r="21" spans="1:91" x14ac:dyDescent="0.25">
      <c r="AT21"/>
      <c r="AV21" s="136"/>
      <c r="AW21" s="136"/>
      <c r="AX21" s="136"/>
      <c r="AY21" s="136"/>
      <c r="AZ21" s="136"/>
      <c r="BA21" s="136"/>
      <c r="BB21" s="136"/>
      <c r="BC21" s="136"/>
      <c r="BD21" s="136"/>
      <c r="BE21" s="136"/>
      <c r="BF21" s="136"/>
      <c r="BG21" s="136"/>
      <c r="BH21" s="136"/>
      <c r="BI21" s="136"/>
      <c r="BJ21" s="136"/>
      <c r="BK21" s="136"/>
      <c r="BL21" s="136"/>
      <c r="BS21" s="2"/>
      <c r="BU21" s="2"/>
      <c r="BW21" s="2"/>
      <c r="BX21" s="2"/>
      <c r="BY21" s="2"/>
      <c r="BZ21" s="2"/>
      <c r="CA21" s="2"/>
      <c r="CB21" s="2"/>
      <c r="CC21" s="2"/>
      <c r="CD21" s="2"/>
      <c r="CE21" s="2"/>
      <c r="CF21" s="2"/>
      <c r="CG21" s="2"/>
      <c r="CH21" s="2"/>
      <c r="CI21" s="2"/>
      <c r="CJ21" s="2"/>
      <c r="CK21" s="2"/>
      <c r="CL21" s="2"/>
      <c r="CM21" s="2"/>
    </row>
    <row r="22" spans="1:91" x14ac:dyDescent="0.25">
      <c r="AW22"/>
      <c r="AY22"/>
      <c r="BA22" s="136"/>
      <c r="BB22" s="136"/>
      <c r="BC22" s="136"/>
      <c r="BD22" s="136"/>
      <c r="BE22" s="136"/>
      <c r="BF22" s="136"/>
      <c r="BG22" s="136"/>
      <c r="BH22" s="136"/>
      <c r="BI22" s="136"/>
      <c r="BJ22" s="136"/>
      <c r="BK22" s="136"/>
      <c r="BL22" s="136"/>
      <c r="BM22" s="136"/>
      <c r="BN22" s="136"/>
      <c r="BO22" s="136"/>
      <c r="BP22" s="136"/>
      <c r="BQ22" s="136"/>
      <c r="BS22" s="2"/>
      <c r="BU22" s="2"/>
      <c r="BW22" s="2"/>
      <c r="BX22" s="2"/>
      <c r="BY22" s="2"/>
      <c r="BZ22" s="2"/>
      <c r="CA22" s="2"/>
      <c r="CB22" s="2"/>
      <c r="CC22" s="2"/>
      <c r="CD22" s="2"/>
      <c r="CE22" s="2"/>
      <c r="CF22" s="2"/>
      <c r="CG22" s="2"/>
      <c r="CH22" s="2"/>
      <c r="CI22" s="2"/>
      <c r="CJ22" s="2"/>
      <c r="CK22" s="2"/>
      <c r="CL22" s="2"/>
      <c r="CM22" s="2"/>
    </row>
    <row r="23" spans="1:91" x14ac:dyDescent="0.25">
      <c r="AW23"/>
      <c r="AY23"/>
      <c r="BA23" s="136"/>
      <c r="BB23" s="136"/>
      <c r="BC23" s="136"/>
      <c r="BD23" s="136"/>
      <c r="BE23" s="136"/>
      <c r="BF23" s="136"/>
      <c r="BG23" s="136"/>
      <c r="BH23" s="136"/>
      <c r="BI23" s="136"/>
      <c r="BJ23" s="136"/>
      <c r="BK23" s="136"/>
      <c r="BL23" s="136"/>
      <c r="BM23" s="136"/>
      <c r="BN23" s="136"/>
      <c r="BO23" s="136"/>
      <c r="BP23" s="136"/>
      <c r="BQ23" s="136"/>
      <c r="BS23" s="2"/>
      <c r="BU23" s="2"/>
      <c r="BW23" s="2"/>
      <c r="BX23" s="2"/>
      <c r="BY23" s="2"/>
      <c r="BZ23" s="2"/>
      <c r="CA23" s="2"/>
      <c r="CB23" s="2"/>
      <c r="CC23" s="2"/>
      <c r="CD23" s="2"/>
      <c r="CE23" s="2"/>
      <c r="CF23" s="2"/>
      <c r="CG23" s="2"/>
      <c r="CH23" s="2"/>
      <c r="CI23" s="2"/>
      <c r="CJ23" s="2"/>
      <c r="CK23" s="2"/>
      <c r="CL23" s="2"/>
      <c r="CM23" s="2"/>
    </row>
    <row r="24" spans="1:91" x14ac:dyDescent="0.25">
      <c r="AW24"/>
      <c r="AY24"/>
      <c r="BA24" s="136"/>
      <c r="BB24" s="136"/>
      <c r="BC24" s="136"/>
      <c r="BD24" s="136"/>
      <c r="BE24" s="136"/>
      <c r="BF24" s="136"/>
      <c r="BG24" s="136"/>
      <c r="BH24" s="136"/>
      <c r="BI24" s="136"/>
      <c r="BJ24" s="136"/>
      <c r="BK24" s="136"/>
      <c r="BL24" s="136"/>
      <c r="BM24" s="136"/>
      <c r="BN24" s="136"/>
      <c r="BO24" s="136"/>
      <c r="BP24" s="136"/>
      <c r="BQ24" s="136"/>
      <c r="BS24" s="2"/>
      <c r="BU24" s="2"/>
      <c r="BW24" s="2"/>
      <c r="BX24" s="2"/>
      <c r="BY24" s="2"/>
      <c r="BZ24" s="2"/>
      <c r="CA24" s="2"/>
      <c r="CB24" s="2"/>
      <c r="CC24" s="2"/>
      <c r="CD24" s="2"/>
      <c r="CE24" s="2"/>
      <c r="CF24" s="2"/>
      <c r="CG24" s="2"/>
      <c r="CH24" s="2"/>
      <c r="CI24" s="2"/>
      <c r="CJ24" s="2"/>
      <c r="CK24" s="2"/>
      <c r="CL24" s="2"/>
      <c r="CM24" s="2"/>
    </row>
    <row r="25" spans="1:91" x14ac:dyDescent="0.25">
      <c r="BC25"/>
      <c r="BE25"/>
      <c r="BG25" s="136"/>
      <c r="BH25" s="136"/>
      <c r="BI25" s="136"/>
      <c r="BJ25" s="136"/>
      <c r="BK25" s="136"/>
      <c r="BL25" s="136"/>
      <c r="BM25" s="136"/>
      <c r="BN25" s="136"/>
      <c r="BO25" s="136"/>
      <c r="BP25" s="136"/>
      <c r="BQ25" s="136"/>
      <c r="BR25" s="136"/>
      <c r="BS25" s="2"/>
      <c r="BU25" s="2"/>
      <c r="BW25" s="2"/>
      <c r="BX25" s="2"/>
      <c r="BY25" s="2"/>
      <c r="BZ25" s="2"/>
      <c r="CA25" s="2"/>
      <c r="CB25" s="2"/>
      <c r="CC25" s="2"/>
      <c r="CD25" s="2"/>
      <c r="CE25" s="2"/>
      <c r="CF25" s="2"/>
      <c r="CG25" s="2"/>
      <c r="CH25" s="2"/>
      <c r="CI25" s="2"/>
      <c r="CJ25" s="2"/>
      <c r="CK25" s="2"/>
      <c r="CL25" s="2"/>
      <c r="CM25" s="2"/>
    </row>
    <row r="26" spans="1:91" x14ac:dyDescent="0.25">
      <c r="BC26"/>
      <c r="BE26"/>
      <c r="BG26" s="136"/>
      <c r="BH26" s="136"/>
      <c r="BI26" s="136"/>
      <c r="BJ26" s="136"/>
      <c r="BK26" s="136"/>
      <c r="BL26" s="136"/>
      <c r="BM26" s="136"/>
      <c r="BN26" s="136"/>
      <c r="BO26" s="136"/>
      <c r="BP26" s="136"/>
      <c r="BQ26" s="136"/>
      <c r="BR26" s="136"/>
      <c r="BS26" s="2"/>
      <c r="BU26" s="2"/>
      <c r="BW26" s="2"/>
      <c r="BX26" s="2"/>
      <c r="BY26" s="2"/>
      <c r="BZ26" s="2"/>
      <c r="CA26" s="2"/>
      <c r="CB26" s="2"/>
      <c r="CC26" s="2"/>
      <c r="CD26" s="2"/>
      <c r="CE26" s="2"/>
      <c r="CF26" s="2"/>
      <c r="CG26" s="2"/>
      <c r="CH26" s="2"/>
      <c r="CI26" s="2"/>
      <c r="CJ26" s="2"/>
      <c r="CK26" s="2"/>
      <c r="CL26" s="2"/>
      <c r="CM26" s="2"/>
    </row>
    <row r="27" spans="1:91" x14ac:dyDescent="0.25">
      <c r="BK27"/>
      <c r="BM27"/>
      <c r="BO27" s="136"/>
      <c r="BP27" s="136"/>
      <c r="BQ27" s="136"/>
      <c r="BR27" s="136"/>
      <c r="BS27" s="136"/>
      <c r="BT27" s="136"/>
      <c r="BU27" s="2"/>
      <c r="BW27" s="2"/>
      <c r="BX27" s="2"/>
      <c r="BY27" s="2"/>
      <c r="BZ27" s="2"/>
      <c r="CA27" s="2"/>
      <c r="CB27" s="2"/>
      <c r="CC27" s="2"/>
      <c r="CD27" s="2"/>
      <c r="CE27" s="2"/>
      <c r="CF27" s="2"/>
      <c r="CG27" s="2"/>
      <c r="CH27" s="2"/>
      <c r="CI27" s="2"/>
      <c r="CJ27" s="2"/>
      <c r="CK27" s="2"/>
      <c r="CL27" s="2"/>
      <c r="CM27" s="2"/>
    </row>
    <row r="28" spans="1:91" x14ac:dyDescent="0.25">
      <c r="BK28"/>
      <c r="BM28"/>
      <c r="BO28" s="136"/>
      <c r="BP28" s="136"/>
      <c r="BQ28" s="136"/>
      <c r="BR28" s="136"/>
      <c r="BS28" s="136"/>
      <c r="BT28" s="136"/>
      <c r="BU28" s="2"/>
      <c r="BW28" s="2"/>
      <c r="BX28" s="2"/>
      <c r="BY28" s="2"/>
      <c r="BZ28" s="2"/>
      <c r="CA28" s="2"/>
      <c r="CB28" s="2"/>
      <c r="CC28" s="2"/>
      <c r="CD28" s="2"/>
      <c r="CE28" s="2"/>
      <c r="CF28" s="2"/>
      <c r="CG28" s="2"/>
      <c r="CH28" s="2"/>
      <c r="CI28" s="2"/>
      <c r="CJ28" s="2"/>
      <c r="CK28" s="2"/>
      <c r="CL28" s="2"/>
      <c r="CM28" s="2"/>
    </row>
    <row r="29" spans="1:91" x14ac:dyDescent="0.25">
      <c r="BK29"/>
      <c r="BM29"/>
      <c r="BO29" s="136"/>
      <c r="BP29" s="136"/>
      <c r="BQ29" s="136"/>
      <c r="BR29" s="136"/>
      <c r="BS29" s="136"/>
      <c r="BT29" s="136"/>
      <c r="BU29" s="2"/>
      <c r="BW29" s="2"/>
      <c r="BX29" s="2"/>
      <c r="BY29" s="2"/>
      <c r="BZ29" s="2"/>
      <c r="CA29" s="2"/>
      <c r="CB29" s="2"/>
      <c r="CC29" s="2"/>
      <c r="CD29" s="2"/>
      <c r="CE29" s="2"/>
      <c r="CF29" s="2"/>
      <c r="CG29" s="2"/>
      <c r="CH29" s="2"/>
      <c r="CI29" s="2"/>
      <c r="CJ29" s="2"/>
      <c r="CK29" s="2"/>
      <c r="CL29" s="2"/>
      <c r="CM29" s="2"/>
    </row>
  </sheetData>
  <sheetProtection pivotTables="0"/>
  <autoFilter ref="A1:BV17" xr:uid="{00000000-0009-0000-0000-000001000000}">
    <sortState xmlns:xlrd2="http://schemas.microsoft.com/office/spreadsheetml/2017/richdata2" ref="A2:BV17">
      <sortCondition ref="A1:A17"/>
    </sortState>
  </autoFilter>
  <dataConsolidate/>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Normal="100" workbookViewId="0">
      <selection activeCell="V31" sqref="V31"/>
    </sheetView>
  </sheetViews>
  <sheetFormatPr defaultColWidth="8.81640625" defaultRowHeight="12.5" x14ac:dyDescent="0.25"/>
  <cols>
    <col min="1" max="17" width="8.81640625" style="141"/>
    <col min="18" max="18" width="9.81640625" style="141" customWidth="1"/>
    <col min="19" max="20" width="8.81640625" style="141"/>
    <col min="21" max="21" width="14.1796875" style="141" customWidth="1"/>
    <col min="22" max="22" width="29.7265625" style="141" bestFit="1" customWidth="1"/>
    <col min="23" max="24" width="11.1796875" style="141" bestFit="1" customWidth="1"/>
    <col min="25" max="16384" width="8.81640625" style="141"/>
  </cols>
  <sheetData/>
  <sheetProtection algorithmName="SHA-512" hashValue="bTZpIXCtWHz+UzPcIwWUnpSHE/DCIDGUY8TGHQ2eviWixfyfbjo3N9Bia2l9sABz4dnf8ydJOuFG8Z5am0qaLg==" saltValue="bjrBvSCqU2ugGVlnhhlVJQ==" spinCount="100000" sheet="1" objects="1" scenarios="1"/>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64"/>
  <sheetViews>
    <sheetView topLeftCell="A9" zoomScale="85" zoomScaleNormal="85" workbookViewId="0">
      <selection activeCell="A27" sqref="A27"/>
    </sheetView>
  </sheetViews>
  <sheetFormatPr defaultColWidth="8.7265625" defaultRowHeight="12.5" x14ac:dyDescent="0.25"/>
  <cols>
    <col min="1" max="1" width="113.7265625" style="33" customWidth="1"/>
    <col min="2" max="16384" width="8.7265625" style="33"/>
  </cols>
  <sheetData>
    <row r="1" spans="1:2" ht="23" thickBot="1" x14ac:dyDescent="0.7">
      <c r="A1" s="41" t="s">
        <v>326</v>
      </c>
      <c r="B1" s="34"/>
    </row>
    <row r="2" spans="1:2" ht="15" thickTop="1" x14ac:dyDescent="0.25">
      <c r="A2" s="35" t="s">
        <v>324</v>
      </c>
      <c r="B2" s="36"/>
    </row>
    <row r="3" spans="1:2" ht="14.5" x14ac:dyDescent="0.25">
      <c r="A3" s="35" t="s">
        <v>325</v>
      </c>
      <c r="B3" s="36"/>
    </row>
    <row r="4" spans="1:2" ht="29" x14ac:dyDescent="0.25">
      <c r="A4" s="35" t="s">
        <v>327</v>
      </c>
      <c r="B4" s="36"/>
    </row>
    <row r="5" spans="1:2" ht="14.5" x14ac:dyDescent="0.25">
      <c r="A5" s="35" t="s">
        <v>304</v>
      </c>
      <c r="B5" s="36"/>
    </row>
    <row r="6" spans="1:2" ht="29" x14ac:dyDescent="0.25">
      <c r="A6" s="37" t="s">
        <v>305</v>
      </c>
      <c r="B6" s="36"/>
    </row>
    <row r="7" spans="1:2" ht="14.5" x14ac:dyDescent="0.25">
      <c r="A7" s="37" t="s">
        <v>306</v>
      </c>
      <c r="B7" s="36"/>
    </row>
    <row r="8" spans="1:2" ht="14.5" x14ac:dyDescent="0.25">
      <c r="A8" s="37" t="s">
        <v>328</v>
      </c>
      <c r="B8" s="36"/>
    </row>
    <row r="9" spans="1:2" ht="29" x14ac:dyDescent="0.25">
      <c r="A9" s="37" t="s">
        <v>307</v>
      </c>
      <c r="B9" s="36"/>
    </row>
    <row r="10" spans="1:2" ht="14.5" x14ac:dyDescent="0.25">
      <c r="A10" s="37"/>
      <c r="B10" s="36"/>
    </row>
    <row r="11" spans="1:2" ht="14.5" x14ac:dyDescent="0.25">
      <c r="A11" s="42" t="s">
        <v>332</v>
      </c>
      <c r="B11" s="36"/>
    </row>
    <row r="12" spans="1:2" ht="14.5" x14ac:dyDescent="0.25">
      <c r="A12" s="38" t="s">
        <v>330</v>
      </c>
      <c r="B12" s="36"/>
    </row>
    <row r="13" spans="1:2" ht="14.5" x14ac:dyDescent="0.25">
      <c r="A13" s="38" t="s">
        <v>331</v>
      </c>
      <c r="B13" s="36"/>
    </row>
    <row r="14" spans="1:2" ht="14.5" x14ac:dyDescent="0.25">
      <c r="A14" s="38" t="s">
        <v>329</v>
      </c>
      <c r="B14" s="36"/>
    </row>
    <row r="15" spans="1:2" ht="14" x14ac:dyDescent="0.25">
      <c r="A15" s="38"/>
      <c r="B15" s="36"/>
    </row>
    <row r="16" spans="1:2" ht="14.5" x14ac:dyDescent="0.25">
      <c r="A16" s="42" t="s">
        <v>333</v>
      </c>
      <c r="B16" s="36"/>
    </row>
    <row r="17" spans="1:2" ht="14.5" x14ac:dyDescent="0.25">
      <c r="A17" s="38" t="s">
        <v>308</v>
      </c>
      <c r="B17" s="36"/>
    </row>
    <row r="18" spans="1:2" ht="14.5" x14ac:dyDescent="0.25">
      <c r="A18" s="38" t="s">
        <v>309</v>
      </c>
      <c r="B18" s="36"/>
    </row>
    <row r="19" spans="1:2" ht="14.5" x14ac:dyDescent="0.25">
      <c r="A19" s="38" t="s">
        <v>310</v>
      </c>
      <c r="B19" s="36"/>
    </row>
    <row r="20" spans="1:2" ht="14.5" x14ac:dyDescent="0.25">
      <c r="A20" s="38" t="s">
        <v>329</v>
      </c>
      <c r="B20" s="36"/>
    </row>
    <row r="21" spans="1:2" ht="14" x14ac:dyDescent="0.25">
      <c r="A21" s="38"/>
      <c r="B21" s="36"/>
    </row>
    <row r="22" spans="1:2" ht="14.5" x14ac:dyDescent="0.25">
      <c r="A22" s="37" t="s">
        <v>311</v>
      </c>
      <c r="B22" s="36"/>
    </row>
    <row r="23" spans="1:2" ht="14.5" x14ac:dyDescent="0.25">
      <c r="A23" s="37"/>
      <c r="B23" s="36"/>
    </row>
    <row r="24" spans="1:2" ht="14.5" x14ac:dyDescent="0.25">
      <c r="A24" s="42" t="s">
        <v>312</v>
      </c>
      <c r="B24" s="36"/>
    </row>
    <row r="25" spans="1:2" ht="14.5" x14ac:dyDescent="0.25">
      <c r="A25" s="38" t="s">
        <v>313</v>
      </c>
      <c r="B25" s="36"/>
    </row>
    <row r="26" spans="1:2" ht="14.5" x14ac:dyDescent="0.25">
      <c r="A26" s="38" t="s">
        <v>314</v>
      </c>
      <c r="B26" s="36"/>
    </row>
    <row r="27" spans="1:2" ht="14.5" x14ac:dyDescent="0.25">
      <c r="A27" s="38" t="s">
        <v>315</v>
      </c>
      <c r="B27" s="36"/>
    </row>
    <row r="28" spans="1:2" ht="14" x14ac:dyDescent="0.25">
      <c r="A28" s="38"/>
      <c r="B28" s="36"/>
    </row>
    <row r="29" spans="1:2" ht="29" x14ac:dyDescent="0.25">
      <c r="A29" s="38" t="s">
        <v>316</v>
      </c>
      <c r="B29" s="36"/>
    </row>
    <row r="30" spans="1:2" ht="14.5" x14ac:dyDescent="0.25">
      <c r="A30" s="38" t="s">
        <v>317</v>
      </c>
      <c r="B30" s="36"/>
    </row>
    <row r="31" spans="1:2" ht="14.5" x14ac:dyDescent="0.25">
      <c r="A31" s="38" t="s">
        <v>318</v>
      </c>
      <c r="B31" s="36"/>
    </row>
    <row r="32" spans="1:2" ht="29" x14ac:dyDescent="0.25">
      <c r="A32" s="38" t="s">
        <v>319</v>
      </c>
      <c r="B32" s="36"/>
    </row>
    <row r="33" spans="1:5" ht="29" x14ac:dyDescent="0.25">
      <c r="A33" s="38" t="s">
        <v>334</v>
      </c>
      <c r="B33" s="36"/>
    </row>
    <row r="34" spans="1:5" ht="14.5" x14ac:dyDescent="0.25">
      <c r="A34" s="38" t="s">
        <v>320</v>
      </c>
      <c r="B34" s="36"/>
    </row>
    <row r="35" spans="1:5" ht="14.5" x14ac:dyDescent="0.25">
      <c r="A35" s="37" t="s">
        <v>321</v>
      </c>
      <c r="B35" s="36"/>
    </row>
    <row r="36" spans="1:5" ht="14.5" x14ac:dyDescent="0.25">
      <c r="A36" s="37" t="s">
        <v>337</v>
      </c>
      <c r="B36" s="36"/>
    </row>
    <row r="37" spans="1:5" ht="14.5" x14ac:dyDescent="0.25">
      <c r="A37" s="37" t="s">
        <v>338</v>
      </c>
      <c r="B37" s="36"/>
    </row>
    <row r="38" spans="1:5" ht="29" x14ac:dyDescent="0.25">
      <c r="A38" s="37" t="s">
        <v>322</v>
      </c>
      <c r="B38" s="36"/>
    </row>
    <row r="39" spans="1:5" ht="14.5" x14ac:dyDescent="0.25">
      <c r="A39" s="37" t="s">
        <v>336</v>
      </c>
      <c r="B39" s="36"/>
    </row>
    <row r="40" spans="1:5" ht="14.5" x14ac:dyDescent="0.25">
      <c r="A40" s="127"/>
      <c r="B40" s="36"/>
    </row>
    <row r="41" spans="1:5" x14ac:dyDescent="0.25">
      <c r="A41" s="124" t="s">
        <v>501</v>
      </c>
      <c r="B41" s="36"/>
    </row>
    <row r="42" spans="1:5" ht="14.5" x14ac:dyDescent="0.35">
      <c r="A42" s="125" t="s">
        <v>502</v>
      </c>
      <c r="B42" s="138"/>
    </row>
    <row r="43" spans="1:5" ht="14.5" x14ac:dyDescent="0.35">
      <c r="A43" s="125" t="s">
        <v>504</v>
      </c>
      <c r="B43" s="138"/>
    </row>
    <row r="44" spans="1:5" ht="14.5" x14ac:dyDescent="0.35">
      <c r="A44" s="126" t="s">
        <v>503</v>
      </c>
      <c r="B44" s="138"/>
    </row>
    <row r="45" spans="1:5" ht="14.5" x14ac:dyDescent="0.35">
      <c r="A45" s="125" t="s">
        <v>505</v>
      </c>
      <c r="B45" s="138"/>
    </row>
    <row r="46" spans="1:5" ht="14.5" x14ac:dyDescent="0.25">
      <c r="A46" s="37"/>
      <c r="B46" s="36"/>
      <c r="C46" s="123"/>
      <c r="D46" s="123"/>
      <c r="E46" s="123"/>
    </row>
    <row r="47" spans="1:5" ht="14.5" x14ac:dyDescent="0.25">
      <c r="A47" s="42" t="s">
        <v>323</v>
      </c>
      <c r="B47" s="36"/>
    </row>
    <row r="48" spans="1:5" ht="14.5" x14ac:dyDescent="0.25">
      <c r="A48" s="38" t="s">
        <v>339</v>
      </c>
      <c r="B48" s="36"/>
    </row>
    <row r="49" spans="1:2" ht="14.5" x14ac:dyDescent="0.25">
      <c r="A49" s="38" t="s">
        <v>340</v>
      </c>
      <c r="B49" s="36"/>
    </row>
    <row r="50" spans="1:2" ht="14.5" x14ac:dyDescent="0.25">
      <c r="A50" s="38" t="s">
        <v>341</v>
      </c>
      <c r="B50" s="36"/>
    </row>
    <row r="51" spans="1:2" ht="14.5" x14ac:dyDescent="0.25">
      <c r="A51" s="38" t="s">
        <v>342</v>
      </c>
      <c r="B51" s="36"/>
    </row>
    <row r="52" spans="1:2" ht="14" x14ac:dyDescent="0.25">
      <c r="A52" s="38"/>
      <c r="B52" s="36"/>
    </row>
    <row r="53" spans="1:2" ht="14.5" x14ac:dyDescent="0.25">
      <c r="A53" s="42" t="s">
        <v>131</v>
      </c>
      <c r="B53" s="36"/>
    </row>
    <row r="54" spans="1:2" ht="14.5" x14ac:dyDescent="0.25">
      <c r="A54" s="38" t="s">
        <v>343</v>
      </c>
      <c r="B54" s="36"/>
    </row>
    <row r="55" spans="1:2" ht="14.5" x14ac:dyDescent="0.25">
      <c r="A55" s="38" t="s">
        <v>344</v>
      </c>
      <c r="B55" s="36"/>
    </row>
    <row r="56" spans="1:2" ht="14.5" x14ac:dyDescent="0.25">
      <c r="A56" s="38" t="s">
        <v>345</v>
      </c>
      <c r="B56" s="36"/>
    </row>
    <row r="57" spans="1:2" ht="14.5" x14ac:dyDescent="0.25">
      <c r="A57" s="38" t="s">
        <v>346</v>
      </c>
      <c r="B57" s="36"/>
    </row>
    <row r="58" spans="1:2" ht="14" x14ac:dyDescent="0.25">
      <c r="A58" s="38"/>
      <c r="B58" s="36"/>
    </row>
    <row r="59" spans="1:2" ht="14.5" x14ac:dyDescent="0.25">
      <c r="A59" s="37" t="s">
        <v>347</v>
      </c>
      <c r="B59" s="36"/>
    </row>
    <row r="60" spans="1:2" ht="14.5" x14ac:dyDescent="0.25">
      <c r="A60" s="37" t="s">
        <v>348</v>
      </c>
      <c r="B60" s="36"/>
    </row>
    <row r="61" spans="1:2" ht="14.5" x14ac:dyDescent="0.25">
      <c r="A61" s="37" t="s">
        <v>349</v>
      </c>
      <c r="B61" s="36"/>
    </row>
    <row r="62" spans="1:2" ht="14.5" x14ac:dyDescent="0.25">
      <c r="A62" s="37" t="s">
        <v>350</v>
      </c>
      <c r="B62" s="36"/>
    </row>
    <row r="63" spans="1:2" ht="14.5" x14ac:dyDescent="0.25">
      <c r="A63" s="37" t="s">
        <v>335</v>
      </c>
      <c r="B63" s="36"/>
    </row>
    <row r="64" spans="1:2" x14ac:dyDescent="0.25">
      <c r="A64" s="39"/>
      <c r="B64" s="40"/>
    </row>
  </sheetData>
  <sheetProtection algorithmName="SHA-512" hashValue="fmvc7H2HDJmf6pwpqYK+lYGtFmQRJ7+O/W9qbvrca6HFaBt/tiThJPm8ooGb3OErjNLFUqKzy3BexoIIqL3Nyw==" saltValue="CQkoDIyiZ/jVme7xpYbszQ==" spinCount="100000" sheet="1" objects="1" scenarios="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52"/>
  <sheetViews>
    <sheetView showGridLines="0" zoomScale="106" zoomScaleNormal="106" workbookViewId="0">
      <selection activeCell="A9" sqref="A9"/>
    </sheetView>
  </sheetViews>
  <sheetFormatPr defaultColWidth="8.81640625" defaultRowHeight="12.5" x14ac:dyDescent="0.25"/>
  <cols>
    <col min="1" max="1" width="205.26953125" customWidth="1"/>
  </cols>
  <sheetData>
    <row r="1" spans="1:1" ht="23.5" x14ac:dyDescent="0.25">
      <c r="A1" s="69" t="s">
        <v>352</v>
      </c>
    </row>
    <row r="2" spans="1:1" ht="23.5" x14ac:dyDescent="0.25">
      <c r="A2" s="69" t="s">
        <v>383</v>
      </c>
    </row>
    <row r="3" spans="1:1" ht="13" x14ac:dyDescent="0.25">
      <c r="A3" s="70" t="s">
        <v>353</v>
      </c>
    </row>
    <row r="4" spans="1:1" ht="14.5" x14ac:dyDescent="0.25">
      <c r="A4" s="31"/>
    </row>
    <row r="5" spans="1:1" ht="14.5" x14ac:dyDescent="0.25">
      <c r="A5" s="71" t="s">
        <v>479</v>
      </c>
    </row>
    <row r="6" spans="1:1" ht="29" x14ac:dyDescent="0.25">
      <c r="A6" s="31" t="s">
        <v>480</v>
      </c>
    </row>
    <row r="7" spans="1:1" ht="14.5" x14ac:dyDescent="0.25">
      <c r="A7" s="31"/>
    </row>
    <row r="8" spans="1:1" ht="29" x14ac:dyDescent="0.25">
      <c r="A8" s="31" t="s">
        <v>481</v>
      </c>
    </row>
    <row r="9" spans="1:1" ht="43.5" x14ac:dyDescent="0.25">
      <c r="A9" s="31" t="s">
        <v>482</v>
      </c>
    </row>
    <row r="10" spans="1:1" ht="15.5" x14ac:dyDescent="0.25">
      <c r="A10" s="72" t="s">
        <v>483</v>
      </c>
    </row>
    <row r="11" spans="1:1" ht="13" thickBot="1" x14ac:dyDescent="0.3">
      <c r="A11" s="73"/>
    </row>
    <row r="12" spans="1:1" ht="39.5" thickBot="1" x14ac:dyDescent="0.3">
      <c r="A12" s="74" t="s">
        <v>354</v>
      </c>
    </row>
    <row r="13" spans="1:1" ht="14.5" x14ac:dyDescent="0.25">
      <c r="A13" s="75"/>
    </row>
    <row r="14" spans="1:1" ht="14.5" x14ac:dyDescent="0.25">
      <c r="A14" s="71" t="s">
        <v>484</v>
      </c>
    </row>
    <row r="15" spans="1:1" ht="14.5" x14ac:dyDescent="0.25">
      <c r="A15" s="31" t="s">
        <v>355</v>
      </c>
    </row>
    <row r="16" spans="1:1" ht="29" x14ac:dyDescent="0.25">
      <c r="A16" s="139" t="s">
        <v>512</v>
      </c>
    </row>
    <row r="17" spans="1:1" ht="14.5" x14ac:dyDescent="0.25">
      <c r="A17" s="31"/>
    </row>
    <row r="18" spans="1:1" ht="14.5" x14ac:dyDescent="0.25">
      <c r="A18" s="31"/>
    </row>
    <row r="19" spans="1:1" ht="14.5" x14ac:dyDescent="0.25">
      <c r="A19" s="31" t="s">
        <v>485</v>
      </c>
    </row>
    <row r="20" spans="1:1" ht="29" x14ac:dyDescent="0.25">
      <c r="A20" s="31" t="s">
        <v>486</v>
      </c>
    </row>
    <row r="21" spans="1:1" ht="14.5" x14ac:dyDescent="0.25">
      <c r="A21" s="31"/>
    </row>
    <row r="22" spans="1:1" ht="14.5" x14ac:dyDescent="0.25">
      <c r="A22" s="75" t="s">
        <v>356</v>
      </c>
    </row>
    <row r="23" spans="1:1" ht="14.5" x14ac:dyDescent="0.25">
      <c r="A23" s="76" t="s">
        <v>357</v>
      </c>
    </row>
    <row r="24" spans="1:1" ht="14.5" x14ac:dyDescent="0.25">
      <c r="A24" s="75" t="s">
        <v>358</v>
      </c>
    </row>
    <row r="25" spans="1:1" ht="14.5" x14ac:dyDescent="0.25">
      <c r="A25" s="77" t="s">
        <v>359</v>
      </c>
    </row>
    <row r="26" spans="1:1" ht="14.5" x14ac:dyDescent="0.25">
      <c r="A26" s="77" t="s">
        <v>360</v>
      </c>
    </row>
    <row r="27" spans="1:1" ht="14.5" x14ac:dyDescent="0.25">
      <c r="A27" s="77" t="s">
        <v>361</v>
      </c>
    </row>
    <row r="28" spans="1:1" ht="14.5" x14ac:dyDescent="0.25">
      <c r="A28" s="31" t="s">
        <v>362</v>
      </c>
    </row>
    <row r="29" spans="1:1" ht="29" x14ac:dyDescent="0.25">
      <c r="A29" s="31" t="s">
        <v>488</v>
      </c>
    </row>
    <row r="30" spans="1:1" ht="29" x14ac:dyDescent="0.25">
      <c r="A30" s="31" t="s">
        <v>487</v>
      </c>
    </row>
    <row r="31" spans="1:1" ht="14.5" x14ac:dyDescent="0.25">
      <c r="A31" s="31" t="s">
        <v>363</v>
      </c>
    </row>
    <row r="32" spans="1:1" ht="14.5" x14ac:dyDescent="0.25">
      <c r="A32" s="32" t="s">
        <v>364</v>
      </c>
    </row>
    <row r="33" spans="1:1" ht="14.5" x14ac:dyDescent="0.25">
      <c r="A33" s="32" t="s">
        <v>365</v>
      </c>
    </row>
    <row r="34" spans="1:1" ht="14.5" x14ac:dyDescent="0.25">
      <c r="A34" s="32" t="s">
        <v>366</v>
      </c>
    </row>
    <row r="35" spans="1:1" ht="14.5" x14ac:dyDescent="0.25">
      <c r="A35" s="32" t="s">
        <v>367</v>
      </c>
    </row>
    <row r="36" spans="1:1" ht="14.5" x14ac:dyDescent="0.25">
      <c r="A36" s="71" t="s">
        <v>368</v>
      </c>
    </row>
    <row r="37" spans="1:1" ht="43.5" x14ac:dyDescent="0.25">
      <c r="A37" s="78" t="s">
        <v>369</v>
      </c>
    </row>
    <row r="38" spans="1:1" ht="14.5" x14ac:dyDescent="0.25">
      <c r="A38" s="78" t="s">
        <v>370</v>
      </c>
    </row>
    <row r="39" spans="1:1" ht="14.5" x14ac:dyDescent="0.25">
      <c r="A39" s="32" t="s">
        <v>371</v>
      </c>
    </row>
    <row r="40" spans="1:1" ht="58" x14ac:dyDescent="0.25">
      <c r="A40" s="31" t="s">
        <v>372</v>
      </c>
    </row>
    <row r="41" spans="1:1" ht="14.5" x14ac:dyDescent="0.25">
      <c r="A41" s="32" t="s">
        <v>373</v>
      </c>
    </row>
    <row r="42" spans="1:1" ht="43.5" x14ac:dyDescent="0.25">
      <c r="A42" s="31" t="s">
        <v>374</v>
      </c>
    </row>
    <row r="43" spans="1:1" ht="14.5" x14ac:dyDescent="0.25">
      <c r="A43" s="32" t="s">
        <v>375</v>
      </c>
    </row>
    <row r="44" spans="1:1" ht="14.5" x14ac:dyDescent="0.25">
      <c r="A44" s="31" t="s">
        <v>376</v>
      </c>
    </row>
    <row r="45" spans="1:1" ht="14.5" x14ac:dyDescent="0.25">
      <c r="A45" s="32" t="s">
        <v>377</v>
      </c>
    </row>
    <row r="46" spans="1:1" ht="14.5" x14ac:dyDescent="0.25">
      <c r="A46" s="31" t="s">
        <v>378</v>
      </c>
    </row>
    <row r="47" spans="1:1" ht="14.5" x14ac:dyDescent="0.25">
      <c r="A47" s="76"/>
    </row>
    <row r="48" spans="1:1" ht="14.5" x14ac:dyDescent="0.25">
      <c r="A48" s="71" t="s">
        <v>379</v>
      </c>
    </row>
    <row r="49" spans="1:1" ht="43.5" x14ac:dyDescent="0.25">
      <c r="A49" s="31" t="s">
        <v>380</v>
      </c>
    </row>
    <row r="50" spans="1:1" ht="87" x14ac:dyDescent="0.25">
      <c r="A50" s="31" t="s">
        <v>381</v>
      </c>
    </row>
    <row r="51" spans="1:1" ht="14.5" x14ac:dyDescent="0.25">
      <c r="A51" s="31"/>
    </row>
    <row r="52" spans="1:1" ht="58" x14ac:dyDescent="0.25">
      <c r="A52" s="31" t="s">
        <v>382</v>
      </c>
    </row>
  </sheetData>
  <sheetProtection algorithmName="SHA-512" hashValue="YJTgcgxPXYXky7jFpvQb9VO8pgkZZCQUAYCacQToiajCytvo+J5AkH53z1e0sZH07buuKdmdWZcckVuSwU5qdg==" saltValue="AJEiLnjuWfzT8UpOZ86oiw==" spinCount="100000" sheet="1" objects="1" scenarios="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M327"/>
  <sheetViews>
    <sheetView zoomScale="85" zoomScaleNormal="85" workbookViewId="0">
      <selection activeCell="D31" sqref="D31"/>
    </sheetView>
  </sheetViews>
  <sheetFormatPr defaultColWidth="8.81640625" defaultRowHeight="12.5" x14ac:dyDescent="0.25"/>
  <cols>
    <col min="1" max="1" width="8.7265625" customWidth="1"/>
  </cols>
  <sheetData>
    <row r="1" spans="1:13" x14ac:dyDescent="0.25">
      <c r="A1" s="79"/>
      <c r="B1" s="79"/>
      <c r="C1" s="79"/>
      <c r="D1" s="79"/>
      <c r="E1" s="79"/>
      <c r="F1" s="79"/>
      <c r="G1" s="79"/>
      <c r="H1" s="79"/>
      <c r="I1" s="79"/>
      <c r="J1" s="79"/>
      <c r="K1" s="79"/>
      <c r="L1" s="79"/>
      <c r="M1" s="79"/>
    </row>
    <row r="2" spans="1:13" x14ac:dyDescent="0.25">
      <c r="A2" s="79"/>
      <c r="B2" s="79"/>
      <c r="C2" s="79"/>
      <c r="D2" s="79"/>
      <c r="E2" s="79"/>
      <c r="F2" s="79"/>
      <c r="G2" s="79"/>
      <c r="H2" s="79"/>
      <c r="I2" s="79"/>
      <c r="J2" s="79"/>
      <c r="K2" s="79"/>
      <c r="L2" s="79"/>
      <c r="M2" s="79"/>
    </row>
    <row r="3" spans="1:13" x14ac:dyDescent="0.25">
      <c r="A3" s="79"/>
      <c r="B3" s="79"/>
      <c r="C3" s="79"/>
      <c r="D3" s="79"/>
      <c r="E3" s="79"/>
      <c r="F3" s="79"/>
      <c r="G3" s="79"/>
      <c r="H3" s="79"/>
      <c r="I3" s="79"/>
      <c r="J3" s="79"/>
      <c r="K3" s="79"/>
      <c r="L3" s="79"/>
      <c r="M3" s="79"/>
    </row>
    <row r="4" spans="1:13" x14ac:dyDescent="0.25">
      <c r="A4" s="79"/>
      <c r="B4" s="79"/>
      <c r="C4" s="79"/>
      <c r="D4" s="79"/>
      <c r="E4" s="79"/>
      <c r="F4" s="79"/>
      <c r="G4" s="79"/>
      <c r="H4" s="79"/>
      <c r="I4" s="79"/>
      <c r="J4" s="79"/>
      <c r="K4" s="79"/>
      <c r="L4" s="79"/>
      <c r="M4" s="79"/>
    </row>
    <row r="5" spans="1:13" x14ac:dyDescent="0.25">
      <c r="A5" s="79"/>
      <c r="B5" s="79"/>
      <c r="C5" s="79"/>
      <c r="D5" s="79"/>
      <c r="E5" s="79"/>
      <c r="F5" s="79"/>
      <c r="G5" s="79"/>
      <c r="H5" s="79"/>
      <c r="I5" s="79"/>
      <c r="J5" s="79"/>
      <c r="K5" s="79"/>
      <c r="L5" s="79"/>
      <c r="M5" s="79"/>
    </row>
    <row r="6" spans="1:13" x14ac:dyDescent="0.25">
      <c r="A6" s="79"/>
      <c r="B6" s="79"/>
      <c r="C6" s="79"/>
      <c r="D6" s="79"/>
      <c r="E6" s="79"/>
      <c r="F6" s="79"/>
      <c r="G6" s="79"/>
      <c r="H6" s="79"/>
      <c r="I6" s="79"/>
      <c r="J6" s="79"/>
      <c r="K6" s="79"/>
      <c r="L6" s="79"/>
      <c r="M6" s="79"/>
    </row>
    <row r="7" spans="1:13" x14ac:dyDescent="0.25">
      <c r="A7" s="79"/>
      <c r="B7" s="79"/>
      <c r="C7" s="79"/>
      <c r="D7" s="79"/>
      <c r="E7" s="79"/>
      <c r="F7" s="79"/>
      <c r="G7" s="79"/>
      <c r="H7" s="79"/>
      <c r="I7" s="79"/>
      <c r="J7" s="79"/>
      <c r="K7" s="79"/>
      <c r="L7" s="79"/>
      <c r="M7" s="79"/>
    </row>
    <row r="8" spans="1:13" x14ac:dyDescent="0.25">
      <c r="A8" s="79"/>
      <c r="B8" s="79"/>
      <c r="C8" s="79"/>
      <c r="D8" s="79"/>
      <c r="E8" s="79"/>
      <c r="F8" s="79"/>
      <c r="G8" s="79"/>
      <c r="H8" s="79"/>
      <c r="I8" s="79"/>
      <c r="J8" s="79"/>
      <c r="K8" s="79"/>
      <c r="L8" s="79"/>
      <c r="M8" s="79"/>
    </row>
    <row r="9" spans="1:13" x14ac:dyDescent="0.25">
      <c r="A9" s="79"/>
      <c r="B9" s="79"/>
      <c r="C9" s="79"/>
      <c r="D9" s="79"/>
      <c r="E9" s="79"/>
      <c r="F9" s="79"/>
      <c r="G9" s="79"/>
      <c r="H9" s="79"/>
      <c r="I9" s="79"/>
      <c r="J9" s="79"/>
      <c r="K9" s="79"/>
      <c r="L9" s="79"/>
      <c r="M9" s="79"/>
    </row>
    <row r="10" spans="1:13" x14ac:dyDescent="0.25">
      <c r="A10" s="79"/>
      <c r="B10" s="79"/>
      <c r="C10" s="79"/>
      <c r="D10" s="79"/>
      <c r="E10" s="79"/>
      <c r="F10" s="79"/>
      <c r="G10" s="79"/>
      <c r="H10" s="79"/>
      <c r="I10" s="79"/>
      <c r="J10" s="79"/>
      <c r="K10" s="79"/>
      <c r="L10" s="79"/>
      <c r="M10" s="79"/>
    </row>
    <row r="11" spans="1:13" x14ac:dyDescent="0.25">
      <c r="A11" s="79"/>
      <c r="B11" s="79"/>
      <c r="C11" s="79"/>
      <c r="D11" s="79"/>
      <c r="E11" s="79"/>
      <c r="F11" s="79"/>
      <c r="G11" s="79"/>
      <c r="H11" s="79"/>
      <c r="I11" s="79"/>
      <c r="J11" s="79"/>
      <c r="K11" s="79"/>
      <c r="L11" s="79"/>
      <c r="M11" s="79"/>
    </row>
    <row r="12" spans="1:13" x14ac:dyDescent="0.25">
      <c r="A12" s="79"/>
      <c r="B12" s="79"/>
      <c r="C12" s="79"/>
      <c r="D12" s="79"/>
      <c r="E12" s="79"/>
      <c r="F12" s="79"/>
      <c r="G12" s="79"/>
      <c r="H12" s="79"/>
      <c r="I12" s="79"/>
      <c r="J12" s="79"/>
      <c r="K12" s="79"/>
      <c r="L12" s="79"/>
      <c r="M12" s="79"/>
    </row>
    <row r="13" spans="1:13" x14ac:dyDescent="0.25">
      <c r="A13" s="79"/>
      <c r="B13" s="79"/>
      <c r="C13" s="79"/>
      <c r="D13" s="79"/>
      <c r="E13" s="79"/>
      <c r="F13" s="79"/>
      <c r="G13" s="79"/>
      <c r="H13" s="79"/>
      <c r="I13" s="79"/>
      <c r="J13" s="79"/>
      <c r="K13" s="79"/>
      <c r="L13" s="79"/>
      <c r="M13" s="79"/>
    </row>
    <row r="14" spans="1:13" x14ac:dyDescent="0.25">
      <c r="A14" s="79"/>
      <c r="B14" s="79"/>
      <c r="C14" s="79"/>
      <c r="D14" s="79"/>
      <c r="E14" s="79"/>
      <c r="F14" s="79"/>
      <c r="G14" s="79"/>
      <c r="H14" s="79"/>
      <c r="I14" s="79"/>
      <c r="J14" s="79"/>
      <c r="K14" s="79"/>
      <c r="L14" s="79"/>
      <c r="M14" s="79"/>
    </row>
    <row r="15" spans="1:13" x14ac:dyDescent="0.25">
      <c r="A15" s="79"/>
      <c r="B15" s="79"/>
      <c r="C15" s="79"/>
      <c r="D15" s="79"/>
      <c r="E15" s="79"/>
      <c r="F15" s="79"/>
      <c r="G15" s="79"/>
      <c r="H15" s="79"/>
      <c r="I15" s="79"/>
      <c r="J15" s="79"/>
      <c r="K15" s="79"/>
      <c r="L15" s="79"/>
      <c r="M15" s="79"/>
    </row>
    <row r="16" spans="1:13" x14ac:dyDescent="0.25">
      <c r="A16" s="79"/>
      <c r="B16" s="79"/>
      <c r="C16" s="79"/>
      <c r="D16" s="79"/>
      <c r="E16" s="79"/>
      <c r="F16" s="79"/>
      <c r="G16" s="79"/>
      <c r="H16" s="79"/>
      <c r="I16" s="79"/>
      <c r="J16" s="79"/>
      <c r="K16" s="79"/>
      <c r="L16" s="79"/>
      <c r="M16" s="79"/>
    </row>
    <row r="17" spans="1:13" x14ac:dyDescent="0.25">
      <c r="A17" s="79"/>
      <c r="B17" s="79"/>
      <c r="C17" s="79"/>
      <c r="D17" s="79"/>
      <c r="E17" s="79"/>
      <c r="F17" s="79"/>
      <c r="G17" s="79"/>
      <c r="H17" s="79"/>
      <c r="I17" s="79"/>
      <c r="J17" s="79"/>
      <c r="K17" s="79"/>
      <c r="L17" s="79"/>
      <c r="M17" s="79"/>
    </row>
    <row r="18" spans="1:13" x14ac:dyDescent="0.25">
      <c r="A18" s="79"/>
      <c r="B18" s="79"/>
      <c r="C18" s="79"/>
      <c r="D18" s="79"/>
      <c r="E18" s="79"/>
      <c r="F18" s="79"/>
      <c r="G18" s="79"/>
      <c r="H18" s="79"/>
      <c r="I18" s="79"/>
      <c r="J18" s="79"/>
      <c r="K18" s="79"/>
      <c r="L18" s="79"/>
      <c r="M18" s="79"/>
    </row>
    <row r="19" spans="1:13" x14ac:dyDescent="0.25">
      <c r="A19" s="79"/>
      <c r="B19" s="79"/>
      <c r="C19" s="79"/>
      <c r="D19" s="79"/>
      <c r="E19" s="79"/>
      <c r="F19" s="79"/>
      <c r="G19" s="79"/>
      <c r="H19" s="79"/>
      <c r="I19" s="79"/>
      <c r="J19" s="79"/>
      <c r="K19" s="79"/>
      <c r="L19" s="79"/>
      <c r="M19" s="79"/>
    </row>
    <row r="20" spans="1:13" x14ac:dyDescent="0.25">
      <c r="A20" s="79"/>
      <c r="B20" s="79"/>
      <c r="C20" s="79"/>
      <c r="D20" s="79"/>
      <c r="E20" s="79"/>
      <c r="F20" s="79"/>
      <c r="G20" s="79"/>
      <c r="H20" s="79"/>
      <c r="I20" s="79"/>
      <c r="J20" s="79"/>
      <c r="K20" s="79"/>
      <c r="L20" s="79"/>
      <c r="M20" s="79"/>
    </row>
    <row r="21" spans="1:13" x14ac:dyDescent="0.25">
      <c r="A21" s="79"/>
      <c r="B21" s="79"/>
      <c r="C21" s="79"/>
      <c r="D21" s="79"/>
      <c r="E21" s="79"/>
      <c r="F21" s="79"/>
      <c r="G21" s="79"/>
      <c r="H21" s="79"/>
      <c r="I21" s="79"/>
      <c r="J21" s="79"/>
      <c r="K21" s="79"/>
      <c r="L21" s="79"/>
      <c r="M21" s="79"/>
    </row>
    <row r="22" spans="1:13" x14ac:dyDescent="0.25">
      <c r="A22" s="79"/>
      <c r="B22" s="79"/>
      <c r="C22" s="79"/>
      <c r="D22" s="79"/>
      <c r="E22" s="79"/>
      <c r="F22" s="79"/>
      <c r="G22" s="79"/>
      <c r="H22" s="79"/>
      <c r="I22" s="79"/>
      <c r="J22" s="79"/>
      <c r="K22" s="79"/>
      <c r="L22" s="79"/>
      <c r="M22" s="79"/>
    </row>
    <row r="23" spans="1:13" x14ac:dyDescent="0.25">
      <c r="A23" s="79"/>
      <c r="B23" s="79"/>
      <c r="C23" s="79"/>
      <c r="D23" s="79"/>
      <c r="E23" s="79"/>
      <c r="F23" s="79"/>
      <c r="G23" s="79"/>
      <c r="H23" s="79"/>
      <c r="I23" s="79"/>
      <c r="J23" s="79"/>
      <c r="K23" s="79"/>
      <c r="L23" s="79"/>
      <c r="M23" s="79"/>
    </row>
    <row r="24" spans="1:13" x14ac:dyDescent="0.25">
      <c r="A24" s="79"/>
      <c r="B24" s="79"/>
      <c r="C24" s="79"/>
      <c r="D24" s="79"/>
      <c r="E24" s="79"/>
      <c r="F24" s="79"/>
      <c r="G24" s="79"/>
      <c r="H24" s="79"/>
      <c r="I24" s="79"/>
      <c r="J24" s="79"/>
      <c r="K24" s="79"/>
      <c r="L24" s="79"/>
      <c r="M24" s="79"/>
    </row>
    <row r="25" spans="1:13" x14ac:dyDescent="0.25">
      <c r="A25" s="79"/>
      <c r="B25" s="79"/>
      <c r="C25" s="79"/>
      <c r="D25" s="79"/>
      <c r="E25" s="79"/>
      <c r="F25" s="79"/>
      <c r="G25" s="79"/>
      <c r="H25" s="79"/>
      <c r="I25" s="79"/>
      <c r="J25" s="79"/>
      <c r="K25" s="79"/>
      <c r="L25" s="79"/>
      <c r="M25" s="79"/>
    </row>
    <row r="26" spans="1:13" x14ac:dyDescent="0.25">
      <c r="A26" s="79"/>
      <c r="B26" s="79"/>
      <c r="C26" s="79"/>
      <c r="D26" s="79"/>
      <c r="E26" s="79"/>
      <c r="F26" s="79"/>
      <c r="G26" s="79"/>
      <c r="H26" s="79"/>
      <c r="I26" s="79"/>
      <c r="J26" s="79"/>
      <c r="K26" s="79"/>
      <c r="L26" s="79"/>
      <c r="M26" s="79"/>
    </row>
    <row r="27" spans="1:13" x14ac:dyDescent="0.25">
      <c r="A27" s="79"/>
      <c r="B27" s="79"/>
      <c r="C27" s="79"/>
      <c r="D27" s="79"/>
      <c r="E27" s="79"/>
      <c r="F27" s="79"/>
      <c r="G27" s="79"/>
      <c r="H27" s="79"/>
      <c r="I27" s="79"/>
      <c r="J27" s="79"/>
      <c r="K27" s="79"/>
      <c r="L27" s="79"/>
      <c r="M27" s="79"/>
    </row>
    <row r="28" spans="1:13" x14ac:dyDescent="0.25">
      <c r="A28" s="79"/>
      <c r="B28" s="79"/>
      <c r="C28" s="79"/>
      <c r="D28" s="79"/>
      <c r="E28" s="79"/>
      <c r="F28" s="79"/>
      <c r="G28" s="79"/>
      <c r="H28" s="79"/>
      <c r="I28" s="79"/>
      <c r="J28" s="79"/>
      <c r="K28" s="79"/>
      <c r="L28" s="79"/>
      <c r="M28" s="79"/>
    </row>
    <row r="29" spans="1:13" x14ac:dyDescent="0.25">
      <c r="A29" s="79"/>
      <c r="B29" s="79"/>
      <c r="C29" s="79"/>
      <c r="D29" s="79"/>
      <c r="E29" s="79"/>
      <c r="F29" s="79"/>
      <c r="G29" s="79"/>
      <c r="H29" s="79"/>
      <c r="I29" s="79"/>
      <c r="J29" s="79"/>
      <c r="K29" s="79"/>
      <c r="L29" s="79"/>
      <c r="M29" s="79"/>
    </row>
    <row r="30" spans="1:13" x14ac:dyDescent="0.25">
      <c r="A30" s="79"/>
      <c r="B30" s="79"/>
      <c r="C30" s="79"/>
      <c r="D30" s="79"/>
      <c r="E30" s="79"/>
      <c r="F30" s="79"/>
      <c r="G30" s="79"/>
      <c r="H30" s="79"/>
      <c r="I30" s="79"/>
      <c r="J30" s="79"/>
      <c r="K30" s="79"/>
      <c r="L30" s="79"/>
      <c r="M30" s="79"/>
    </row>
    <row r="31" spans="1:13" x14ac:dyDescent="0.25">
      <c r="A31" s="79"/>
      <c r="B31" s="79"/>
      <c r="C31" s="79"/>
      <c r="D31" s="79"/>
      <c r="E31" s="79"/>
      <c r="F31" s="79"/>
      <c r="G31" s="79"/>
      <c r="H31" s="79"/>
      <c r="I31" s="79"/>
      <c r="J31" s="79"/>
      <c r="K31" s="79"/>
      <c r="L31" s="79"/>
      <c r="M31" s="79"/>
    </row>
    <row r="32" spans="1:13" x14ac:dyDescent="0.25">
      <c r="A32" s="79"/>
      <c r="B32" s="79"/>
      <c r="C32" s="79"/>
      <c r="D32" s="79"/>
      <c r="E32" s="79"/>
      <c r="F32" s="79"/>
      <c r="G32" s="79"/>
      <c r="H32" s="79"/>
      <c r="I32" s="79"/>
      <c r="J32" s="79"/>
      <c r="K32" s="79"/>
      <c r="L32" s="79"/>
      <c r="M32" s="79"/>
    </row>
    <row r="33" spans="1:13" x14ac:dyDescent="0.25">
      <c r="A33" s="79"/>
      <c r="B33" s="79"/>
      <c r="C33" s="79"/>
      <c r="D33" s="79"/>
      <c r="E33" s="79"/>
      <c r="F33" s="79"/>
      <c r="G33" s="79"/>
      <c r="H33" s="79"/>
      <c r="I33" s="79"/>
      <c r="J33" s="79"/>
      <c r="K33" s="79"/>
      <c r="L33" s="79"/>
      <c r="M33" s="79"/>
    </row>
    <row r="34" spans="1:13" x14ac:dyDescent="0.25">
      <c r="A34" s="79"/>
      <c r="B34" s="79"/>
      <c r="C34" s="79"/>
      <c r="D34" s="79"/>
      <c r="E34" s="79"/>
      <c r="F34" s="79"/>
      <c r="G34" s="79"/>
      <c r="H34" s="79"/>
      <c r="I34" s="79"/>
      <c r="J34" s="79"/>
      <c r="K34" s="79"/>
      <c r="L34" s="79"/>
      <c r="M34" s="79"/>
    </row>
    <row r="35" spans="1:13" x14ac:dyDescent="0.25">
      <c r="A35" s="79"/>
      <c r="B35" s="79"/>
      <c r="C35" s="79"/>
      <c r="D35" s="79"/>
      <c r="E35" s="79"/>
      <c r="F35" s="79"/>
      <c r="G35" s="79"/>
      <c r="H35" s="79"/>
      <c r="I35" s="79"/>
      <c r="J35" s="79"/>
      <c r="K35" s="79"/>
      <c r="L35" s="79"/>
      <c r="M35" s="79"/>
    </row>
    <row r="36" spans="1:13" x14ac:dyDescent="0.25">
      <c r="A36" s="79"/>
      <c r="B36" s="79"/>
      <c r="C36" s="79"/>
      <c r="D36" s="79"/>
      <c r="E36" s="79"/>
      <c r="F36" s="79"/>
      <c r="G36" s="79"/>
      <c r="H36" s="79"/>
      <c r="I36" s="79"/>
      <c r="J36" s="79"/>
      <c r="K36" s="79"/>
      <c r="L36" s="79"/>
      <c r="M36" s="79"/>
    </row>
    <row r="37" spans="1:13" x14ac:dyDescent="0.25">
      <c r="A37" s="79"/>
      <c r="B37" s="79"/>
      <c r="C37" s="79"/>
      <c r="D37" s="79"/>
      <c r="E37" s="79"/>
      <c r="F37" s="79"/>
      <c r="G37" s="79"/>
      <c r="H37" s="79"/>
      <c r="I37" s="79"/>
      <c r="J37" s="79"/>
      <c r="K37" s="79"/>
      <c r="L37" s="79"/>
      <c r="M37" s="79"/>
    </row>
    <row r="38" spans="1:13" x14ac:dyDescent="0.25">
      <c r="A38" s="79"/>
      <c r="B38" s="79"/>
      <c r="C38" s="79"/>
      <c r="D38" s="79"/>
      <c r="E38" s="79"/>
      <c r="F38" s="79"/>
      <c r="G38" s="79"/>
      <c r="H38" s="79"/>
      <c r="I38" s="79"/>
      <c r="J38" s="79"/>
      <c r="K38" s="79"/>
      <c r="L38" s="79"/>
      <c r="M38" s="79"/>
    </row>
    <row r="39" spans="1:13" x14ac:dyDescent="0.25">
      <c r="A39" s="79"/>
      <c r="B39" s="79"/>
      <c r="C39" s="79"/>
      <c r="D39" s="79"/>
      <c r="E39" s="79"/>
      <c r="F39" s="79"/>
      <c r="G39" s="79"/>
      <c r="H39" s="79"/>
      <c r="I39" s="79"/>
      <c r="J39" s="79"/>
      <c r="K39" s="79"/>
      <c r="L39" s="79"/>
      <c r="M39" s="79"/>
    </row>
    <row r="40" spans="1:13" x14ac:dyDescent="0.25">
      <c r="A40" s="79"/>
      <c r="B40" s="79"/>
      <c r="C40" s="79"/>
      <c r="D40" s="79"/>
      <c r="E40" s="79"/>
      <c r="F40" s="79"/>
      <c r="G40" s="79"/>
      <c r="H40" s="79"/>
      <c r="I40" s="79"/>
      <c r="J40" s="79"/>
      <c r="K40" s="79"/>
      <c r="L40" s="79"/>
      <c r="M40" s="79"/>
    </row>
    <row r="41" spans="1:13" x14ac:dyDescent="0.25">
      <c r="A41" s="79"/>
      <c r="B41" s="79"/>
      <c r="C41" s="79"/>
      <c r="D41" s="79"/>
      <c r="E41" s="79"/>
      <c r="F41" s="79"/>
      <c r="G41" s="79"/>
      <c r="H41" s="79"/>
      <c r="I41" s="79"/>
      <c r="J41" s="79"/>
      <c r="K41" s="79"/>
      <c r="L41" s="79"/>
      <c r="M41" s="79"/>
    </row>
    <row r="42" spans="1:13" x14ac:dyDescent="0.25">
      <c r="A42" s="79"/>
      <c r="B42" s="79"/>
      <c r="C42" s="79"/>
      <c r="D42" s="79"/>
      <c r="E42" s="79"/>
      <c r="F42" s="79"/>
      <c r="G42" s="79"/>
      <c r="H42" s="79"/>
      <c r="I42" s="79"/>
      <c r="J42" s="79"/>
      <c r="K42" s="79"/>
      <c r="L42" s="79"/>
      <c r="M42" s="79"/>
    </row>
    <row r="43" spans="1:13" x14ac:dyDescent="0.25">
      <c r="A43" s="79"/>
      <c r="B43" s="79"/>
      <c r="C43" s="79"/>
      <c r="D43" s="79"/>
      <c r="E43" s="79"/>
      <c r="F43" s="79"/>
      <c r="G43" s="79"/>
      <c r="H43" s="79"/>
      <c r="I43" s="79"/>
      <c r="J43" s="79"/>
      <c r="K43" s="79"/>
      <c r="L43" s="79"/>
      <c r="M43" s="79"/>
    </row>
    <row r="44" spans="1:13" x14ac:dyDescent="0.25">
      <c r="A44" s="79"/>
      <c r="B44" s="79"/>
      <c r="C44" s="79"/>
      <c r="D44" s="79"/>
      <c r="E44" s="79"/>
      <c r="F44" s="79"/>
      <c r="G44" s="79"/>
      <c r="H44" s="79"/>
      <c r="I44" s="79"/>
      <c r="J44" s="79"/>
      <c r="K44" s="79"/>
      <c r="L44" s="79"/>
      <c r="M44" s="79"/>
    </row>
    <row r="45" spans="1:13" x14ac:dyDescent="0.25">
      <c r="A45" s="79"/>
      <c r="B45" s="79"/>
      <c r="C45" s="79"/>
      <c r="D45" s="79"/>
      <c r="E45" s="79"/>
      <c r="F45" s="79"/>
      <c r="G45" s="79"/>
      <c r="H45" s="79"/>
      <c r="I45" s="79"/>
      <c r="J45" s="79"/>
      <c r="K45" s="79"/>
      <c r="L45" s="79"/>
      <c r="M45" s="79"/>
    </row>
    <row r="46" spans="1:13" x14ac:dyDescent="0.25">
      <c r="A46" s="79"/>
      <c r="B46" s="79"/>
      <c r="C46" s="79"/>
      <c r="D46" s="79"/>
      <c r="E46" s="79"/>
      <c r="F46" s="79"/>
      <c r="G46" s="79"/>
      <c r="H46" s="79"/>
      <c r="I46" s="79"/>
      <c r="J46" s="79"/>
      <c r="K46" s="79"/>
      <c r="L46" s="79"/>
      <c r="M46" s="79"/>
    </row>
    <row r="47" spans="1:13" x14ac:dyDescent="0.25">
      <c r="A47" s="79"/>
      <c r="B47" s="79"/>
      <c r="C47" s="79"/>
      <c r="D47" s="79"/>
      <c r="E47" s="79"/>
      <c r="F47" s="79"/>
      <c r="G47" s="79"/>
      <c r="H47" s="79"/>
      <c r="I47" s="79"/>
      <c r="J47" s="79"/>
      <c r="K47" s="79"/>
      <c r="L47" s="79"/>
      <c r="M47" s="79"/>
    </row>
    <row r="48" spans="1:13" x14ac:dyDescent="0.25">
      <c r="A48" s="79"/>
      <c r="B48" s="79"/>
      <c r="C48" s="79"/>
      <c r="D48" s="79"/>
      <c r="E48" s="79"/>
      <c r="F48" s="79"/>
      <c r="G48" s="79"/>
      <c r="H48" s="79"/>
      <c r="I48" s="79"/>
      <c r="J48" s="79"/>
      <c r="K48" s="79"/>
      <c r="L48" s="79"/>
      <c r="M48" s="79"/>
    </row>
    <row r="49" spans="1:13" x14ac:dyDescent="0.25">
      <c r="A49" s="79"/>
      <c r="B49" s="79"/>
      <c r="C49" s="79"/>
      <c r="D49" s="79"/>
      <c r="E49" s="79"/>
      <c r="F49" s="79"/>
      <c r="G49" s="79"/>
      <c r="H49" s="79"/>
      <c r="I49" s="79"/>
      <c r="J49" s="79"/>
      <c r="K49" s="79"/>
      <c r="L49" s="79"/>
      <c r="M49" s="79"/>
    </row>
    <row r="50" spans="1:13" x14ac:dyDescent="0.25">
      <c r="A50" s="79"/>
      <c r="B50" s="79"/>
      <c r="C50" s="79"/>
      <c r="D50" s="79"/>
      <c r="E50" s="79"/>
      <c r="F50" s="79"/>
      <c r="G50" s="79"/>
      <c r="H50" s="79"/>
      <c r="I50" s="79"/>
      <c r="J50" s="79"/>
      <c r="K50" s="79"/>
      <c r="L50" s="79"/>
      <c r="M50" s="79"/>
    </row>
    <row r="51" spans="1:13" x14ac:dyDescent="0.25">
      <c r="A51" s="79"/>
      <c r="B51" s="79"/>
      <c r="C51" s="79"/>
      <c r="D51" s="79"/>
      <c r="E51" s="79"/>
      <c r="F51" s="79"/>
      <c r="G51" s="79"/>
      <c r="H51" s="79"/>
      <c r="I51" s="79"/>
      <c r="J51" s="79"/>
      <c r="K51" s="79"/>
      <c r="L51" s="79"/>
      <c r="M51" s="79"/>
    </row>
    <row r="52" spans="1:13" x14ac:dyDescent="0.25">
      <c r="A52" s="79"/>
      <c r="B52" s="79"/>
      <c r="C52" s="79"/>
      <c r="D52" s="79"/>
      <c r="E52" s="79"/>
      <c r="F52" s="79"/>
      <c r="G52" s="79"/>
      <c r="H52" s="79"/>
      <c r="I52" s="79"/>
      <c r="J52" s="79"/>
      <c r="K52" s="79"/>
      <c r="L52" s="79"/>
      <c r="M52" s="79"/>
    </row>
    <row r="53" spans="1:13" x14ac:dyDescent="0.25">
      <c r="A53" s="79"/>
      <c r="B53" s="79"/>
      <c r="C53" s="79"/>
      <c r="D53" s="79"/>
      <c r="E53" s="79"/>
      <c r="F53" s="79"/>
      <c r="G53" s="79"/>
      <c r="H53" s="79"/>
      <c r="I53" s="79"/>
      <c r="J53" s="79"/>
      <c r="K53" s="79"/>
      <c r="L53" s="79"/>
      <c r="M53" s="79"/>
    </row>
    <row r="54" spans="1:13" x14ac:dyDescent="0.25">
      <c r="A54" s="79"/>
      <c r="B54" s="79"/>
      <c r="C54" s="79"/>
      <c r="D54" s="79"/>
      <c r="E54" s="79"/>
      <c r="F54" s="79"/>
      <c r="G54" s="79"/>
      <c r="H54" s="79"/>
      <c r="I54" s="79"/>
      <c r="J54" s="79"/>
      <c r="K54" s="79"/>
      <c r="L54" s="79"/>
      <c r="M54" s="79"/>
    </row>
    <row r="55" spans="1:13" x14ac:dyDescent="0.25">
      <c r="A55" s="79"/>
      <c r="B55" s="79"/>
      <c r="C55" s="79"/>
      <c r="D55" s="79"/>
      <c r="E55" s="79"/>
      <c r="F55" s="79"/>
      <c r="G55" s="79"/>
      <c r="H55" s="79"/>
      <c r="I55" s="79"/>
      <c r="J55" s="79"/>
      <c r="K55" s="79"/>
      <c r="L55" s="79"/>
      <c r="M55" s="79"/>
    </row>
    <row r="56" spans="1:13" x14ac:dyDescent="0.25">
      <c r="A56" s="79"/>
      <c r="B56" s="79"/>
      <c r="C56" s="79"/>
      <c r="D56" s="79"/>
      <c r="E56" s="79"/>
      <c r="F56" s="79"/>
      <c r="G56" s="79"/>
      <c r="H56" s="79"/>
      <c r="I56" s="79"/>
      <c r="J56" s="79"/>
      <c r="K56" s="79"/>
      <c r="L56" s="79"/>
      <c r="M56" s="79"/>
    </row>
    <row r="57" spans="1:13" x14ac:dyDescent="0.25">
      <c r="A57" s="79"/>
      <c r="B57" s="79"/>
      <c r="C57" s="79"/>
      <c r="D57" s="79"/>
      <c r="E57" s="79"/>
      <c r="F57" s="79"/>
      <c r="G57" s="79"/>
      <c r="H57" s="79"/>
      <c r="I57" s="79"/>
      <c r="J57" s="79"/>
      <c r="K57" s="79"/>
      <c r="L57" s="79"/>
      <c r="M57" s="79"/>
    </row>
    <row r="58" spans="1:13" x14ac:dyDescent="0.25">
      <c r="A58" s="79"/>
      <c r="B58" s="79"/>
      <c r="C58" s="79"/>
      <c r="D58" s="79"/>
      <c r="E58" s="79"/>
      <c r="F58" s="79"/>
      <c r="G58" s="79"/>
      <c r="H58" s="79"/>
      <c r="I58" s="79"/>
      <c r="J58" s="79"/>
      <c r="K58" s="79"/>
      <c r="L58" s="79"/>
      <c r="M58" s="79"/>
    </row>
    <row r="59" spans="1:13" x14ac:dyDescent="0.25">
      <c r="A59" s="79"/>
      <c r="B59" s="79"/>
      <c r="C59" s="79"/>
      <c r="D59" s="79"/>
      <c r="E59" s="79"/>
      <c r="F59" s="79"/>
      <c r="G59" s="79"/>
      <c r="H59" s="79"/>
      <c r="I59" s="79"/>
      <c r="J59" s="79"/>
      <c r="K59" s="79"/>
      <c r="L59" s="79"/>
      <c r="M59" s="79"/>
    </row>
    <row r="60" spans="1:13" x14ac:dyDescent="0.25">
      <c r="A60" s="79"/>
      <c r="B60" s="79"/>
      <c r="C60" s="79"/>
      <c r="D60" s="79"/>
      <c r="E60" s="79"/>
      <c r="F60" s="79"/>
      <c r="G60" s="79"/>
      <c r="H60" s="79"/>
      <c r="I60" s="79"/>
      <c r="J60" s="79"/>
      <c r="K60" s="79"/>
      <c r="L60" s="79"/>
      <c r="M60" s="79"/>
    </row>
    <row r="61" spans="1:13" x14ac:dyDescent="0.25">
      <c r="A61" s="79"/>
      <c r="B61" s="79"/>
      <c r="C61" s="79"/>
      <c r="D61" s="79"/>
      <c r="E61" s="79"/>
      <c r="F61" s="79"/>
      <c r="G61" s="79"/>
      <c r="H61" s="79"/>
      <c r="I61" s="79"/>
      <c r="J61" s="79"/>
      <c r="K61" s="79"/>
      <c r="L61" s="79"/>
      <c r="M61" s="79"/>
    </row>
    <row r="62" spans="1:13" x14ac:dyDescent="0.25">
      <c r="A62" s="79"/>
      <c r="B62" s="79"/>
      <c r="C62" s="79"/>
      <c r="D62" s="79"/>
      <c r="E62" s="79"/>
      <c r="F62" s="79"/>
      <c r="G62" s="79"/>
      <c r="H62" s="79"/>
      <c r="I62" s="79"/>
      <c r="J62" s="79"/>
      <c r="K62" s="79"/>
      <c r="L62" s="79"/>
      <c r="M62" s="79"/>
    </row>
    <row r="63" spans="1:13" x14ac:dyDescent="0.25">
      <c r="A63" s="79"/>
      <c r="B63" s="79"/>
      <c r="C63" s="79"/>
      <c r="D63" s="79"/>
      <c r="E63" s="79"/>
      <c r="F63" s="79"/>
      <c r="G63" s="79"/>
      <c r="H63" s="79"/>
      <c r="I63" s="79"/>
      <c r="J63" s="79"/>
      <c r="K63" s="79"/>
      <c r="L63" s="79"/>
      <c r="M63" s="79"/>
    </row>
    <row r="64" spans="1:13" x14ac:dyDescent="0.25">
      <c r="A64" s="79"/>
      <c r="B64" s="79"/>
      <c r="C64" s="79"/>
      <c r="D64" s="79"/>
      <c r="E64" s="79"/>
      <c r="F64" s="79"/>
      <c r="G64" s="79"/>
      <c r="H64" s="79"/>
      <c r="I64" s="79"/>
      <c r="J64" s="79"/>
      <c r="K64" s="79"/>
      <c r="L64" s="79"/>
      <c r="M64" s="79"/>
    </row>
    <row r="65" spans="1:13" x14ac:dyDescent="0.25">
      <c r="A65" s="79"/>
      <c r="B65" s="79"/>
      <c r="C65" s="79"/>
      <c r="D65" s="79"/>
      <c r="E65" s="79"/>
      <c r="F65" s="79"/>
      <c r="G65" s="79"/>
      <c r="H65" s="79"/>
      <c r="I65" s="79"/>
      <c r="J65" s="79"/>
      <c r="K65" s="79"/>
      <c r="L65" s="79"/>
      <c r="M65" s="79"/>
    </row>
    <row r="66" spans="1:13" x14ac:dyDescent="0.25">
      <c r="A66" s="79"/>
      <c r="B66" s="79"/>
      <c r="C66" s="79"/>
      <c r="D66" s="79"/>
      <c r="E66" s="79"/>
      <c r="F66" s="79"/>
      <c r="G66" s="79"/>
      <c r="H66" s="79"/>
      <c r="I66" s="79"/>
      <c r="J66" s="79"/>
      <c r="K66" s="79"/>
      <c r="L66" s="79"/>
      <c r="M66" s="79"/>
    </row>
    <row r="67" spans="1:13" x14ac:dyDescent="0.25">
      <c r="A67" s="79"/>
      <c r="B67" s="79"/>
      <c r="C67" s="79"/>
      <c r="D67" s="79"/>
      <c r="E67" s="79"/>
      <c r="F67" s="79"/>
      <c r="G67" s="79"/>
      <c r="H67" s="79"/>
      <c r="I67" s="79"/>
      <c r="J67" s="79"/>
      <c r="K67" s="79"/>
      <c r="L67" s="79"/>
      <c r="M67" s="79"/>
    </row>
    <row r="68" spans="1:13" x14ac:dyDescent="0.25">
      <c r="A68" s="79"/>
      <c r="B68" s="79"/>
      <c r="C68" s="79"/>
      <c r="D68" s="79"/>
      <c r="E68" s="79"/>
      <c r="F68" s="79"/>
      <c r="G68" s="79"/>
      <c r="H68" s="79"/>
      <c r="I68" s="79"/>
      <c r="J68" s="79"/>
      <c r="K68" s="79"/>
      <c r="L68" s="79"/>
      <c r="M68" s="79"/>
    </row>
    <row r="69" spans="1:13" x14ac:dyDescent="0.25">
      <c r="A69" s="79"/>
      <c r="B69" s="79"/>
      <c r="C69" s="79"/>
      <c r="D69" s="79"/>
      <c r="E69" s="79"/>
      <c r="F69" s="79"/>
      <c r="G69" s="79"/>
      <c r="H69" s="79"/>
      <c r="I69" s="79"/>
      <c r="J69" s="79"/>
      <c r="K69" s="79"/>
      <c r="L69" s="79"/>
      <c r="M69" s="79"/>
    </row>
    <row r="70" spans="1:13" x14ac:dyDescent="0.25">
      <c r="A70" s="79"/>
      <c r="B70" s="79"/>
      <c r="C70" s="79"/>
      <c r="D70" s="79"/>
      <c r="E70" s="79"/>
      <c r="F70" s="79"/>
      <c r="G70" s="79"/>
      <c r="H70" s="79"/>
      <c r="I70" s="79"/>
      <c r="J70" s="79"/>
      <c r="K70" s="79"/>
      <c r="L70" s="79"/>
      <c r="M70" s="79"/>
    </row>
    <row r="71" spans="1:13" x14ac:dyDescent="0.25">
      <c r="A71" s="79"/>
      <c r="B71" s="79"/>
      <c r="C71" s="79"/>
      <c r="D71" s="79"/>
      <c r="E71" s="79"/>
      <c r="F71" s="79"/>
      <c r="G71" s="79"/>
      <c r="H71" s="79"/>
      <c r="I71" s="79"/>
      <c r="J71" s="79"/>
      <c r="K71" s="79"/>
      <c r="L71" s="79"/>
      <c r="M71" s="79"/>
    </row>
    <row r="72" spans="1:13" x14ac:dyDescent="0.25">
      <c r="A72" s="79"/>
      <c r="B72" s="79"/>
      <c r="C72" s="79"/>
      <c r="D72" s="79"/>
      <c r="E72" s="79"/>
      <c r="F72" s="79"/>
      <c r="G72" s="79"/>
      <c r="H72" s="79"/>
      <c r="I72" s="79"/>
      <c r="J72" s="79"/>
      <c r="K72" s="79"/>
      <c r="L72" s="79"/>
      <c r="M72" s="79"/>
    </row>
    <row r="73" spans="1:13" x14ac:dyDescent="0.25">
      <c r="A73" s="79"/>
      <c r="B73" s="79"/>
      <c r="C73" s="79"/>
      <c r="D73" s="79"/>
      <c r="E73" s="79"/>
      <c r="F73" s="79"/>
      <c r="G73" s="79"/>
      <c r="H73" s="79"/>
      <c r="I73" s="79"/>
      <c r="J73" s="79"/>
      <c r="K73" s="79"/>
      <c r="L73" s="79"/>
      <c r="M73" s="79"/>
    </row>
    <row r="74" spans="1:13" x14ac:dyDescent="0.25">
      <c r="A74" s="79"/>
      <c r="B74" s="79"/>
      <c r="C74" s="79"/>
      <c r="D74" s="79"/>
      <c r="E74" s="79"/>
      <c r="F74" s="79"/>
      <c r="G74" s="79"/>
      <c r="H74" s="79"/>
      <c r="I74" s="79"/>
      <c r="J74" s="79"/>
      <c r="K74" s="79"/>
      <c r="L74" s="79"/>
      <c r="M74" s="79"/>
    </row>
    <row r="75" spans="1:13" x14ac:dyDescent="0.25">
      <c r="A75" s="79"/>
      <c r="B75" s="79"/>
      <c r="C75" s="79"/>
      <c r="D75" s="79"/>
      <c r="E75" s="79"/>
      <c r="F75" s="79"/>
      <c r="G75" s="79"/>
      <c r="H75" s="79"/>
      <c r="I75" s="79"/>
      <c r="J75" s="79"/>
      <c r="K75" s="79"/>
      <c r="L75" s="79"/>
      <c r="M75" s="79"/>
    </row>
    <row r="76" spans="1:13" x14ac:dyDescent="0.25">
      <c r="A76" s="79"/>
      <c r="B76" s="79"/>
      <c r="C76" s="79"/>
      <c r="D76" s="79"/>
      <c r="E76" s="79"/>
      <c r="F76" s="79"/>
      <c r="G76" s="79"/>
      <c r="H76" s="79"/>
      <c r="I76" s="79"/>
      <c r="J76" s="79"/>
      <c r="K76" s="79"/>
      <c r="L76" s="79"/>
      <c r="M76" s="79"/>
    </row>
    <row r="77" spans="1:13" x14ac:dyDescent="0.25">
      <c r="A77" s="79"/>
      <c r="B77" s="79"/>
      <c r="C77" s="79"/>
      <c r="D77" s="79"/>
      <c r="E77" s="79"/>
      <c r="F77" s="79"/>
      <c r="G77" s="79"/>
      <c r="H77" s="79"/>
      <c r="I77" s="79"/>
      <c r="J77" s="79"/>
      <c r="K77" s="79"/>
      <c r="L77" s="79"/>
      <c r="M77" s="79"/>
    </row>
    <row r="78" spans="1:13" x14ac:dyDescent="0.25">
      <c r="A78" s="79"/>
      <c r="B78" s="79"/>
      <c r="C78" s="79"/>
      <c r="D78" s="79"/>
      <c r="E78" s="79"/>
      <c r="F78" s="79"/>
      <c r="G78" s="79"/>
      <c r="H78" s="79"/>
      <c r="I78" s="79"/>
      <c r="J78" s="79"/>
      <c r="K78" s="79"/>
      <c r="L78" s="79"/>
      <c r="M78" s="79"/>
    </row>
    <row r="79" spans="1:13" x14ac:dyDescent="0.25">
      <c r="A79" s="79"/>
      <c r="B79" s="79"/>
      <c r="C79" s="79"/>
      <c r="D79" s="79"/>
      <c r="E79" s="79"/>
      <c r="F79" s="79"/>
      <c r="G79" s="79"/>
      <c r="H79" s="79"/>
      <c r="I79" s="79"/>
      <c r="J79" s="79"/>
      <c r="K79" s="79"/>
      <c r="L79" s="79"/>
      <c r="M79" s="79"/>
    </row>
    <row r="80" spans="1:13" x14ac:dyDescent="0.25">
      <c r="A80" s="79"/>
      <c r="B80" s="79"/>
      <c r="C80" s="79"/>
      <c r="D80" s="79"/>
      <c r="E80" s="79"/>
      <c r="F80" s="79"/>
      <c r="G80" s="79"/>
      <c r="H80" s="79"/>
      <c r="I80" s="79"/>
      <c r="J80" s="79"/>
      <c r="K80" s="79"/>
      <c r="L80" s="79"/>
      <c r="M80" s="79"/>
    </row>
    <row r="81" spans="1:13" x14ac:dyDescent="0.25">
      <c r="A81" s="79"/>
      <c r="B81" s="79"/>
      <c r="C81" s="79"/>
      <c r="D81" s="79"/>
      <c r="E81" s="79"/>
      <c r="F81" s="79"/>
      <c r="G81" s="79"/>
      <c r="H81" s="79"/>
      <c r="I81" s="79"/>
      <c r="J81" s="79"/>
      <c r="K81" s="79"/>
      <c r="L81" s="79"/>
      <c r="M81" s="79"/>
    </row>
    <row r="82" spans="1:13" x14ac:dyDescent="0.25">
      <c r="A82" s="79"/>
      <c r="B82" s="79"/>
      <c r="C82" s="79"/>
      <c r="D82" s="79"/>
      <c r="E82" s="79"/>
      <c r="F82" s="79"/>
      <c r="G82" s="79"/>
      <c r="H82" s="79"/>
      <c r="I82" s="79"/>
      <c r="J82" s="79"/>
      <c r="K82" s="79"/>
      <c r="L82" s="79"/>
      <c r="M82" s="79"/>
    </row>
    <row r="83" spans="1:13" x14ac:dyDescent="0.25">
      <c r="A83" s="79"/>
      <c r="B83" s="79"/>
      <c r="C83" s="79"/>
      <c r="D83" s="79"/>
      <c r="E83" s="79"/>
      <c r="F83" s="79"/>
      <c r="G83" s="79"/>
      <c r="H83" s="79"/>
      <c r="I83" s="79"/>
      <c r="J83" s="79"/>
      <c r="K83" s="79"/>
      <c r="L83" s="79"/>
      <c r="M83" s="79"/>
    </row>
    <row r="84" spans="1:13" x14ac:dyDescent="0.25">
      <c r="A84" s="79"/>
      <c r="B84" s="79"/>
      <c r="C84" s="79"/>
      <c r="D84" s="79"/>
      <c r="E84" s="79"/>
      <c r="F84" s="79"/>
      <c r="G84" s="79"/>
      <c r="H84" s="79"/>
      <c r="I84" s="79"/>
      <c r="J84" s="79"/>
      <c r="K84" s="79"/>
      <c r="L84" s="79"/>
      <c r="M84" s="79"/>
    </row>
    <row r="85" spans="1:13" x14ac:dyDescent="0.25">
      <c r="A85" s="79"/>
      <c r="B85" s="79"/>
      <c r="C85" s="79"/>
      <c r="D85" s="79"/>
      <c r="E85" s="79"/>
      <c r="F85" s="79"/>
      <c r="G85" s="79"/>
      <c r="H85" s="79"/>
      <c r="I85" s="79"/>
      <c r="J85" s="79"/>
      <c r="K85" s="79"/>
      <c r="L85" s="79"/>
      <c r="M85" s="79"/>
    </row>
    <row r="86" spans="1:13" x14ac:dyDescent="0.25">
      <c r="A86" s="79"/>
      <c r="B86" s="79"/>
      <c r="C86" s="79"/>
      <c r="D86" s="79"/>
      <c r="E86" s="79"/>
      <c r="F86" s="79"/>
      <c r="G86" s="79"/>
      <c r="H86" s="79"/>
      <c r="I86" s="79"/>
      <c r="J86" s="79"/>
      <c r="K86" s="79"/>
      <c r="L86" s="79"/>
      <c r="M86" s="79"/>
    </row>
    <row r="87" spans="1:13" x14ac:dyDescent="0.25">
      <c r="A87" s="79"/>
      <c r="B87" s="79"/>
      <c r="C87" s="79"/>
      <c r="D87" s="79"/>
      <c r="E87" s="79"/>
      <c r="F87" s="79"/>
      <c r="G87" s="79"/>
      <c r="H87" s="79"/>
      <c r="I87" s="79"/>
      <c r="J87" s="79"/>
      <c r="K87" s="79"/>
      <c r="L87" s="79"/>
      <c r="M87" s="79"/>
    </row>
    <row r="88" spans="1:13" x14ac:dyDescent="0.25">
      <c r="A88" s="79"/>
      <c r="B88" s="79"/>
      <c r="C88" s="79"/>
      <c r="D88" s="79"/>
      <c r="E88" s="79"/>
      <c r="F88" s="79"/>
      <c r="G88" s="79"/>
      <c r="H88" s="79"/>
      <c r="I88" s="79"/>
      <c r="J88" s="79"/>
      <c r="K88" s="79"/>
      <c r="L88" s="79"/>
      <c r="M88" s="79"/>
    </row>
    <row r="89" spans="1:13" x14ac:dyDescent="0.25">
      <c r="A89" s="79"/>
      <c r="B89" s="79"/>
      <c r="C89" s="79"/>
      <c r="D89" s="79"/>
      <c r="E89" s="79"/>
      <c r="F89" s="79"/>
      <c r="G89" s="79"/>
      <c r="H89" s="79"/>
      <c r="I89" s="79"/>
      <c r="J89" s="79"/>
      <c r="K89" s="79"/>
      <c r="L89" s="79"/>
      <c r="M89" s="79"/>
    </row>
    <row r="90" spans="1:13" x14ac:dyDescent="0.25">
      <c r="A90" s="79"/>
      <c r="B90" s="79"/>
      <c r="C90" s="79"/>
      <c r="D90" s="79"/>
      <c r="E90" s="79"/>
      <c r="F90" s="79"/>
      <c r="G90" s="79"/>
      <c r="H90" s="79"/>
      <c r="I90" s="79"/>
      <c r="J90" s="79"/>
      <c r="K90" s="79"/>
      <c r="L90" s="79"/>
      <c r="M90" s="79"/>
    </row>
    <row r="91" spans="1:13" x14ac:dyDescent="0.25">
      <c r="A91" s="79"/>
      <c r="B91" s="79"/>
      <c r="C91" s="79"/>
      <c r="D91" s="79"/>
      <c r="E91" s="79"/>
      <c r="F91" s="79"/>
      <c r="G91" s="79"/>
      <c r="H91" s="79"/>
      <c r="I91" s="79"/>
      <c r="J91" s="79"/>
      <c r="K91" s="79"/>
      <c r="L91" s="79"/>
      <c r="M91" s="79"/>
    </row>
    <row r="92" spans="1:13" x14ac:dyDescent="0.25">
      <c r="A92" s="79"/>
      <c r="B92" s="79"/>
      <c r="C92" s="79"/>
      <c r="D92" s="79"/>
      <c r="E92" s="79"/>
      <c r="F92" s="79"/>
      <c r="G92" s="79"/>
      <c r="H92" s="79"/>
      <c r="I92" s="79"/>
      <c r="J92" s="79"/>
      <c r="K92" s="79"/>
      <c r="L92" s="79"/>
      <c r="M92" s="79"/>
    </row>
    <row r="93" spans="1:13" x14ac:dyDescent="0.25">
      <c r="A93" s="79"/>
      <c r="B93" s="79"/>
      <c r="C93" s="79"/>
      <c r="D93" s="79"/>
      <c r="E93" s="79"/>
      <c r="F93" s="79"/>
      <c r="G93" s="79"/>
      <c r="H93" s="79"/>
      <c r="I93" s="79"/>
      <c r="J93" s="79"/>
      <c r="K93" s="79"/>
      <c r="L93" s="79"/>
      <c r="M93" s="79"/>
    </row>
    <row r="94" spans="1:13" x14ac:dyDescent="0.25">
      <c r="A94" s="79"/>
      <c r="B94" s="79"/>
      <c r="C94" s="79"/>
      <c r="D94" s="79"/>
      <c r="E94" s="79"/>
      <c r="F94" s="79"/>
      <c r="G94" s="79"/>
      <c r="H94" s="79"/>
      <c r="I94" s="79"/>
      <c r="J94" s="79"/>
      <c r="K94" s="79"/>
      <c r="L94" s="79"/>
      <c r="M94" s="79"/>
    </row>
    <row r="95" spans="1:13" x14ac:dyDescent="0.25">
      <c r="A95" s="79"/>
      <c r="B95" s="79"/>
      <c r="C95" s="79"/>
      <c r="D95" s="79"/>
      <c r="E95" s="79"/>
      <c r="F95" s="79"/>
      <c r="G95" s="79"/>
      <c r="H95" s="79"/>
      <c r="I95" s="79"/>
      <c r="J95" s="79"/>
      <c r="K95" s="79"/>
      <c r="L95" s="79"/>
      <c r="M95" s="79"/>
    </row>
    <row r="96" spans="1:13" x14ac:dyDescent="0.25">
      <c r="A96" s="79"/>
      <c r="B96" s="79"/>
      <c r="C96" s="79"/>
      <c r="D96" s="79"/>
      <c r="E96" s="79"/>
      <c r="F96" s="79"/>
      <c r="G96" s="79"/>
      <c r="H96" s="79"/>
      <c r="I96" s="79"/>
      <c r="J96" s="79"/>
      <c r="K96" s="79"/>
      <c r="L96" s="79"/>
      <c r="M96" s="79"/>
    </row>
    <row r="97" spans="1:13" x14ac:dyDescent="0.25">
      <c r="A97" s="79"/>
      <c r="B97" s="79"/>
      <c r="C97" s="79"/>
      <c r="D97" s="79"/>
      <c r="E97" s="79"/>
      <c r="F97" s="79"/>
      <c r="G97" s="79"/>
      <c r="H97" s="79"/>
      <c r="I97" s="79"/>
      <c r="J97" s="79"/>
      <c r="K97" s="79"/>
      <c r="L97" s="79"/>
      <c r="M97" s="79"/>
    </row>
    <row r="98" spans="1:13" x14ac:dyDescent="0.25">
      <c r="A98" s="79"/>
      <c r="B98" s="79"/>
      <c r="C98" s="79"/>
      <c r="D98" s="79"/>
      <c r="E98" s="79"/>
      <c r="F98" s="79"/>
      <c r="G98" s="79"/>
      <c r="H98" s="79"/>
      <c r="I98" s="79"/>
      <c r="J98" s="79"/>
      <c r="K98" s="79"/>
      <c r="L98" s="79"/>
      <c r="M98" s="79"/>
    </row>
    <row r="99" spans="1:13" x14ac:dyDescent="0.25">
      <c r="A99" s="79"/>
      <c r="B99" s="79"/>
      <c r="C99" s="79"/>
      <c r="D99" s="79"/>
      <c r="E99" s="79"/>
      <c r="F99" s="79"/>
      <c r="G99" s="79"/>
      <c r="H99" s="79"/>
      <c r="I99" s="79"/>
      <c r="J99" s="79"/>
      <c r="K99" s="79"/>
      <c r="L99" s="79"/>
      <c r="M99" s="79"/>
    </row>
    <row r="100" spans="1:13" x14ac:dyDescent="0.25">
      <c r="A100" s="79"/>
      <c r="B100" s="79"/>
      <c r="C100" s="79"/>
      <c r="D100" s="79"/>
      <c r="E100" s="79"/>
      <c r="F100" s="79"/>
      <c r="G100" s="79"/>
      <c r="H100" s="79"/>
      <c r="I100" s="79"/>
      <c r="J100" s="79"/>
      <c r="K100" s="79"/>
      <c r="L100" s="79"/>
      <c r="M100" s="79"/>
    </row>
    <row r="101" spans="1:13" x14ac:dyDescent="0.25">
      <c r="A101" s="79"/>
      <c r="B101" s="79"/>
      <c r="C101" s="79"/>
      <c r="D101" s="79"/>
      <c r="E101" s="79"/>
      <c r="F101" s="79"/>
      <c r="G101" s="79"/>
      <c r="H101" s="79"/>
      <c r="I101" s="79"/>
      <c r="J101" s="79"/>
      <c r="K101" s="79"/>
      <c r="L101" s="79"/>
      <c r="M101" s="79"/>
    </row>
    <row r="102" spans="1:13" x14ac:dyDescent="0.25">
      <c r="A102" s="79"/>
      <c r="B102" s="79"/>
      <c r="C102" s="79"/>
      <c r="D102" s="79"/>
      <c r="E102" s="79"/>
      <c r="F102" s="79"/>
      <c r="G102" s="79"/>
      <c r="H102" s="79"/>
      <c r="I102" s="79"/>
      <c r="J102" s="79"/>
      <c r="K102" s="79"/>
      <c r="L102" s="79"/>
      <c r="M102" s="79"/>
    </row>
    <row r="103" spans="1:13" x14ac:dyDescent="0.25">
      <c r="A103" s="79"/>
      <c r="B103" s="79"/>
      <c r="C103" s="79"/>
      <c r="D103" s="79"/>
      <c r="E103" s="79"/>
      <c r="F103" s="79"/>
      <c r="G103" s="79"/>
      <c r="H103" s="79"/>
      <c r="I103" s="79"/>
      <c r="J103" s="79"/>
      <c r="K103" s="79"/>
      <c r="L103" s="79"/>
      <c r="M103" s="79"/>
    </row>
    <row r="104" spans="1:13" x14ac:dyDescent="0.25">
      <c r="A104" s="79"/>
      <c r="B104" s="79"/>
      <c r="C104" s="79"/>
      <c r="D104" s="79"/>
      <c r="E104" s="79"/>
      <c r="F104" s="79"/>
      <c r="G104" s="79"/>
      <c r="H104" s="79"/>
      <c r="I104" s="79"/>
      <c r="J104" s="79"/>
      <c r="K104" s="79"/>
      <c r="L104" s="79"/>
      <c r="M104" s="79"/>
    </row>
    <row r="105" spans="1:13" x14ac:dyDescent="0.25">
      <c r="A105" s="79"/>
      <c r="B105" s="79"/>
      <c r="C105" s="79"/>
      <c r="D105" s="79"/>
      <c r="E105" s="79"/>
      <c r="F105" s="79"/>
      <c r="G105" s="79"/>
      <c r="H105" s="79"/>
      <c r="I105" s="79"/>
      <c r="J105" s="79"/>
      <c r="K105" s="79"/>
      <c r="L105" s="79"/>
      <c r="M105" s="79"/>
    </row>
    <row r="106" spans="1:13" x14ac:dyDescent="0.25">
      <c r="A106" s="79"/>
      <c r="B106" s="79"/>
      <c r="C106" s="79"/>
      <c r="D106" s="79"/>
      <c r="E106" s="79"/>
      <c r="F106" s="79"/>
      <c r="G106" s="79"/>
      <c r="H106" s="79"/>
      <c r="I106" s="79"/>
      <c r="J106" s="79"/>
      <c r="K106" s="79"/>
      <c r="L106" s="79"/>
      <c r="M106" s="79"/>
    </row>
    <row r="107" spans="1:13" x14ac:dyDescent="0.25">
      <c r="A107" s="79"/>
      <c r="B107" s="79"/>
      <c r="C107" s="79"/>
      <c r="D107" s="79"/>
      <c r="E107" s="79"/>
      <c r="F107" s="79"/>
      <c r="G107" s="79"/>
      <c r="H107" s="79"/>
      <c r="I107" s="79"/>
      <c r="J107" s="79"/>
      <c r="K107" s="79"/>
      <c r="L107" s="79"/>
      <c r="M107" s="79"/>
    </row>
    <row r="108" spans="1:13" x14ac:dyDescent="0.25">
      <c r="A108" s="79"/>
      <c r="B108" s="79"/>
      <c r="C108" s="79"/>
      <c r="D108" s="79"/>
      <c r="E108" s="79"/>
      <c r="F108" s="79"/>
      <c r="G108" s="79"/>
      <c r="H108" s="79"/>
      <c r="I108" s="79"/>
      <c r="J108" s="79"/>
      <c r="K108" s="79"/>
      <c r="L108" s="79"/>
      <c r="M108" s="79"/>
    </row>
    <row r="109" spans="1:13" x14ac:dyDescent="0.25">
      <c r="A109" s="79"/>
      <c r="B109" s="79"/>
      <c r="C109" s="79"/>
      <c r="D109" s="79"/>
      <c r="E109" s="79"/>
      <c r="F109" s="79"/>
      <c r="G109" s="79"/>
      <c r="H109" s="79"/>
      <c r="I109" s="79"/>
      <c r="J109" s="79"/>
      <c r="K109" s="79"/>
      <c r="L109" s="79"/>
      <c r="M109" s="79"/>
    </row>
    <row r="110" spans="1:13" x14ac:dyDescent="0.25">
      <c r="A110" s="79"/>
      <c r="B110" s="79"/>
      <c r="C110" s="79"/>
      <c r="D110" s="79"/>
      <c r="E110" s="79"/>
      <c r="F110" s="79"/>
      <c r="G110" s="79"/>
      <c r="H110" s="79"/>
      <c r="I110" s="79"/>
      <c r="J110" s="79"/>
      <c r="K110" s="79"/>
      <c r="L110" s="79"/>
      <c r="M110" s="79"/>
    </row>
    <row r="111" spans="1:13" x14ac:dyDescent="0.25">
      <c r="A111" s="79"/>
      <c r="B111" s="79"/>
      <c r="C111" s="79"/>
      <c r="D111" s="79"/>
      <c r="E111" s="79"/>
      <c r="F111" s="79"/>
      <c r="G111" s="79"/>
      <c r="H111" s="79"/>
      <c r="I111" s="79"/>
      <c r="J111" s="79"/>
      <c r="K111" s="79"/>
      <c r="L111" s="79"/>
      <c r="M111" s="79"/>
    </row>
    <row r="112" spans="1:13" x14ac:dyDescent="0.25">
      <c r="A112" s="79"/>
      <c r="B112" s="79"/>
      <c r="C112" s="79"/>
      <c r="D112" s="79"/>
      <c r="E112" s="79"/>
      <c r="F112" s="79"/>
      <c r="G112" s="79"/>
      <c r="H112" s="79"/>
      <c r="I112" s="79"/>
      <c r="J112" s="79"/>
      <c r="K112" s="79"/>
      <c r="L112" s="79"/>
      <c r="M112" s="79"/>
    </row>
    <row r="113" spans="1:13" x14ac:dyDescent="0.25">
      <c r="A113" s="79"/>
      <c r="B113" s="79"/>
      <c r="C113" s="79"/>
      <c r="D113" s="79"/>
      <c r="E113" s="79"/>
      <c r="F113" s="79"/>
      <c r="G113" s="79"/>
      <c r="H113" s="79"/>
      <c r="I113" s="79"/>
      <c r="J113" s="79"/>
      <c r="K113" s="79"/>
      <c r="L113" s="79"/>
      <c r="M113" s="79"/>
    </row>
    <row r="114" spans="1:13" x14ac:dyDescent="0.25">
      <c r="A114" s="79"/>
      <c r="B114" s="79"/>
      <c r="C114" s="79"/>
      <c r="D114" s="79"/>
      <c r="E114" s="79"/>
      <c r="F114" s="79"/>
      <c r="G114" s="79"/>
      <c r="H114" s="79"/>
      <c r="I114" s="79"/>
      <c r="J114" s="79"/>
      <c r="K114" s="79"/>
      <c r="L114" s="79"/>
      <c r="M114" s="79"/>
    </row>
    <row r="115" spans="1:13" x14ac:dyDescent="0.25">
      <c r="A115" s="79"/>
      <c r="B115" s="79"/>
      <c r="C115" s="79"/>
      <c r="D115" s="79"/>
      <c r="E115" s="79"/>
      <c r="F115" s="79"/>
      <c r="G115" s="79"/>
      <c r="H115" s="79"/>
      <c r="I115" s="79"/>
      <c r="J115" s="79"/>
      <c r="K115" s="79"/>
      <c r="L115" s="79"/>
      <c r="M115" s="79"/>
    </row>
    <row r="116" spans="1:13" x14ac:dyDescent="0.25">
      <c r="A116" s="79"/>
      <c r="B116" s="79"/>
      <c r="C116" s="79"/>
      <c r="D116" s="79"/>
      <c r="E116" s="79"/>
      <c r="F116" s="79"/>
      <c r="G116" s="79"/>
      <c r="H116" s="79"/>
      <c r="I116" s="79"/>
      <c r="J116" s="79"/>
      <c r="K116" s="79"/>
      <c r="L116" s="79"/>
      <c r="M116" s="79"/>
    </row>
    <row r="117" spans="1:13" x14ac:dyDescent="0.25">
      <c r="A117" s="79"/>
      <c r="B117" s="79"/>
      <c r="C117" s="79"/>
      <c r="D117" s="79"/>
      <c r="E117" s="79"/>
      <c r="F117" s="79"/>
      <c r="G117" s="79"/>
      <c r="H117" s="79"/>
      <c r="I117" s="79"/>
      <c r="J117" s="79"/>
      <c r="K117" s="79"/>
      <c r="L117" s="79"/>
      <c r="M117" s="79"/>
    </row>
    <row r="118" spans="1:13" x14ac:dyDescent="0.25">
      <c r="A118" s="79"/>
      <c r="B118" s="79"/>
      <c r="C118" s="79"/>
      <c r="D118" s="79"/>
      <c r="E118" s="79"/>
      <c r="F118" s="79"/>
      <c r="G118" s="79"/>
      <c r="H118" s="79"/>
      <c r="I118" s="79"/>
      <c r="J118" s="79"/>
      <c r="K118" s="79"/>
      <c r="L118" s="79"/>
      <c r="M118" s="79"/>
    </row>
    <row r="119" spans="1:13" x14ac:dyDescent="0.25">
      <c r="A119" s="79"/>
      <c r="B119" s="79"/>
      <c r="C119" s="79"/>
      <c r="D119" s="79"/>
      <c r="E119" s="79"/>
      <c r="F119" s="79"/>
      <c r="G119" s="79"/>
      <c r="H119" s="79"/>
      <c r="I119" s="79"/>
      <c r="J119" s="79"/>
      <c r="K119" s="79"/>
      <c r="L119" s="79"/>
      <c r="M119" s="79"/>
    </row>
    <row r="120" spans="1:13" x14ac:dyDescent="0.25">
      <c r="A120" s="79"/>
      <c r="B120" s="79"/>
      <c r="C120" s="79"/>
      <c r="D120" s="79"/>
      <c r="E120" s="79"/>
      <c r="F120" s="79"/>
      <c r="G120" s="79"/>
      <c r="H120" s="79"/>
      <c r="I120" s="79"/>
      <c r="J120" s="79"/>
      <c r="K120" s="79"/>
      <c r="L120" s="79"/>
      <c r="M120" s="79"/>
    </row>
    <row r="121" spans="1:13" x14ac:dyDescent="0.25">
      <c r="A121" s="79"/>
      <c r="B121" s="79"/>
      <c r="C121" s="79"/>
      <c r="D121" s="79"/>
      <c r="E121" s="79"/>
      <c r="F121" s="79"/>
      <c r="G121" s="79"/>
      <c r="H121" s="79"/>
      <c r="I121" s="79"/>
      <c r="J121" s="79"/>
      <c r="K121" s="79"/>
      <c r="L121" s="79"/>
      <c r="M121" s="79"/>
    </row>
    <row r="122" spans="1:13" x14ac:dyDescent="0.25">
      <c r="A122" s="79"/>
      <c r="B122" s="79"/>
      <c r="C122" s="79"/>
      <c r="D122" s="79"/>
      <c r="E122" s="79"/>
      <c r="F122" s="79"/>
      <c r="G122" s="79"/>
      <c r="H122" s="79"/>
      <c r="I122" s="79"/>
      <c r="J122" s="79"/>
      <c r="K122" s="79"/>
      <c r="L122" s="79"/>
      <c r="M122" s="79"/>
    </row>
    <row r="123" spans="1:13" x14ac:dyDescent="0.25">
      <c r="A123" s="79"/>
      <c r="B123" s="79"/>
      <c r="C123" s="79"/>
      <c r="D123" s="79"/>
      <c r="E123" s="79"/>
      <c r="F123" s="79"/>
      <c r="G123" s="79"/>
      <c r="H123" s="79"/>
      <c r="I123" s="79"/>
      <c r="J123" s="79"/>
      <c r="K123" s="79"/>
      <c r="L123" s="79"/>
      <c r="M123" s="79"/>
    </row>
    <row r="124" spans="1:13" x14ac:dyDescent="0.25">
      <c r="A124" s="79"/>
      <c r="B124" s="79"/>
      <c r="C124" s="79"/>
      <c r="D124" s="79"/>
      <c r="E124" s="79"/>
      <c r="F124" s="79"/>
      <c r="G124" s="79"/>
      <c r="H124" s="79"/>
      <c r="I124" s="79"/>
      <c r="J124" s="79"/>
      <c r="K124" s="79"/>
      <c r="L124" s="79"/>
      <c r="M124" s="79"/>
    </row>
    <row r="125" spans="1:13" x14ac:dyDescent="0.25">
      <c r="A125" s="79"/>
      <c r="B125" s="79"/>
      <c r="C125" s="79"/>
      <c r="D125" s="79"/>
      <c r="E125" s="79"/>
      <c r="F125" s="79"/>
      <c r="G125" s="79"/>
      <c r="H125" s="79"/>
      <c r="I125" s="79"/>
      <c r="J125" s="79"/>
      <c r="K125" s="79"/>
      <c r="L125" s="79"/>
      <c r="M125" s="79"/>
    </row>
    <row r="126" spans="1:13" x14ac:dyDescent="0.25">
      <c r="A126" s="79"/>
      <c r="B126" s="79"/>
      <c r="C126" s="79"/>
      <c r="D126" s="79"/>
      <c r="E126" s="79"/>
      <c r="F126" s="79"/>
      <c r="G126" s="79"/>
      <c r="H126" s="79"/>
      <c r="I126" s="79"/>
      <c r="J126" s="79"/>
      <c r="K126" s="79"/>
      <c r="L126" s="79"/>
      <c r="M126" s="79"/>
    </row>
    <row r="127" spans="1:13" x14ac:dyDescent="0.25">
      <c r="A127" s="79"/>
      <c r="B127" s="79"/>
      <c r="C127" s="79"/>
      <c r="D127" s="79"/>
      <c r="E127" s="79"/>
      <c r="F127" s="79"/>
      <c r="G127" s="79"/>
      <c r="H127" s="79"/>
      <c r="I127" s="79"/>
      <c r="J127" s="79"/>
      <c r="K127" s="79"/>
      <c r="L127" s="79"/>
      <c r="M127" s="79"/>
    </row>
    <row r="128" spans="1:13" x14ac:dyDescent="0.25">
      <c r="A128" s="79"/>
      <c r="B128" s="79"/>
      <c r="C128" s="79"/>
      <c r="D128" s="79"/>
      <c r="E128" s="79"/>
      <c r="F128" s="79"/>
      <c r="G128" s="79"/>
      <c r="H128" s="79"/>
      <c r="I128" s="79"/>
      <c r="J128" s="79"/>
      <c r="K128" s="79"/>
      <c r="L128" s="79"/>
      <c r="M128" s="79"/>
    </row>
    <row r="129" spans="1:13" x14ac:dyDescent="0.25">
      <c r="A129" s="79"/>
      <c r="B129" s="79"/>
      <c r="C129" s="79"/>
      <c r="D129" s="79"/>
      <c r="E129" s="79"/>
      <c r="F129" s="79"/>
      <c r="G129" s="79"/>
      <c r="H129" s="79"/>
      <c r="I129" s="79"/>
      <c r="J129" s="79"/>
      <c r="K129" s="79"/>
      <c r="L129" s="79"/>
      <c r="M129" s="79"/>
    </row>
    <row r="130" spans="1:13" x14ac:dyDescent="0.25">
      <c r="A130" s="79"/>
      <c r="B130" s="79"/>
      <c r="C130" s="79"/>
      <c r="D130" s="79"/>
      <c r="E130" s="79"/>
      <c r="F130" s="79"/>
      <c r="G130" s="79"/>
      <c r="H130" s="79"/>
      <c r="I130" s="79"/>
      <c r="J130" s="79"/>
      <c r="K130" s="79"/>
      <c r="L130" s="79"/>
      <c r="M130" s="79"/>
    </row>
    <row r="131" spans="1:13" x14ac:dyDescent="0.25">
      <c r="A131" s="79"/>
      <c r="B131" s="79"/>
      <c r="C131" s="79"/>
      <c r="D131" s="79"/>
      <c r="E131" s="79"/>
      <c r="F131" s="79"/>
      <c r="G131" s="79"/>
      <c r="H131" s="79"/>
      <c r="I131" s="79"/>
      <c r="J131" s="79"/>
      <c r="K131" s="79"/>
      <c r="L131" s="79"/>
      <c r="M131" s="79"/>
    </row>
    <row r="132" spans="1:13" x14ac:dyDescent="0.25">
      <c r="A132" s="79"/>
      <c r="B132" s="79"/>
      <c r="C132" s="79"/>
      <c r="D132" s="79"/>
      <c r="E132" s="79"/>
      <c r="F132" s="79"/>
      <c r="G132" s="79"/>
      <c r="H132" s="79"/>
      <c r="I132" s="79"/>
      <c r="J132" s="79"/>
      <c r="K132" s="79"/>
      <c r="L132" s="79"/>
      <c r="M132" s="79"/>
    </row>
    <row r="133" spans="1:13" x14ac:dyDescent="0.25">
      <c r="A133" s="79"/>
      <c r="B133" s="79"/>
      <c r="C133" s="79"/>
      <c r="D133" s="79"/>
      <c r="E133" s="79"/>
      <c r="F133" s="79"/>
      <c r="G133" s="79"/>
      <c r="H133" s="79"/>
      <c r="I133" s="79"/>
      <c r="J133" s="79"/>
      <c r="K133" s="79"/>
      <c r="L133" s="79"/>
      <c r="M133" s="79"/>
    </row>
    <row r="134" spans="1:13" x14ac:dyDescent="0.25">
      <c r="A134" s="79"/>
      <c r="B134" s="79"/>
      <c r="C134" s="79"/>
      <c r="D134" s="79"/>
      <c r="E134" s="79"/>
      <c r="F134" s="79"/>
      <c r="G134" s="79"/>
      <c r="H134" s="79"/>
      <c r="I134" s="79"/>
      <c r="J134" s="79"/>
      <c r="K134" s="79"/>
      <c r="L134" s="79"/>
      <c r="M134" s="79"/>
    </row>
    <row r="135" spans="1:13" x14ac:dyDescent="0.25">
      <c r="A135" s="79"/>
      <c r="B135" s="79"/>
      <c r="C135" s="79"/>
      <c r="D135" s="79"/>
      <c r="E135" s="79"/>
      <c r="F135" s="79"/>
      <c r="G135" s="79"/>
      <c r="H135" s="79"/>
      <c r="I135" s="79"/>
      <c r="J135" s="79"/>
      <c r="K135" s="79"/>
      <c r="L135" s="79"/>
      <c r="M135" s="79"/>
    </row>
    <row r="136" spans="1:13" x14ac:dyDescent="0.25">
      <c r="A136" s="79"/>
      <c r="B136" s="79"/>
      <c r="C136" s="79"/>
      <c r="D136" s="79"/>
      <c r="E136" s="79"/>
      <c r="F136" s="79"/>
      <c r="G136" s="79"/>
      <c r="H136" s="79"/>
      <c r="I136" s="79"/>
      <c r="J136" s="79"/>
      <c r="K136" s="79"/>
      <c r="L136" s="79"/>
      <c r="M136" s="79"/>
    </row>
    <row r="137" spans="1:13" x14ac:dyDescent="0.25">
      <c r="A137" s="79"/>
      <c r="B137" s="79"/>
      <c r="C137" s="79"/>
      <c r="D137" s="79"/>
      <c r="E137" s="79"/>
      <c r="F137" s="79"/>
      <c r="G137" s="79"/>
      <c r="H137" s="79"/>
      <c r="I137" s="79"/>
      <c r="J137" s="79"/>
      <c r="K137" s="79"/>
      <c r="L137" s="79"/>
      <c r="M137" s="79"/>
    </row>
    <row r="138" spans="1:13" x14ac:dyDescent="0.25">
      <c r="A138" s="79"/>
      <c r="B138" s="79"/>
      <c r="C138" s="79"/>
      <c r="D138" s="79"/>
      <c r="E138" s="79"/>
      <c r="F138" s="79"/>
      <c r="G138" s="79"/>
      <c r="H138" s="79"/>
      <c r="I138" s="79"/>
      <c r="J138" s="79"/>
      <c r="K138" s="79"/>
      <c r="L138" s="79"/>
      <c r="M138" s="79"/>
    </row>
    <row r="139" spans="1:13" x14ac:dyDescent="0.25">
      <c r="A139" s="79"/>
      <c r="B139" s="79"/>
      <c r="C139" s="79"/>
      <c r="D139" s="79"/>
      <c r="E139" s="79"/>
      <c r="F139" s="79"/>
      <c r="G139" s="79"/>
      <c r="H139" s="79"/>
      <c r="I139" s="79"/>
      <c r="J139" s="79"/>
      <c r="K139" s="79"/>
      <c r="L139" s="79"/>
      <c r="M139" s="79"/>
    </row>
    <row r="140" spans="1:13" x14ac:dyDescent="0.25">
      <c r="A140" s="79"/>
      <c r="B140" s="79"/>
      <c r="C140" s="79"/>
      <c r="D140" s="79"/>
      <c r="E140" s="79"/>
      <c r="F140" s="79"/>
      <c r="G140" s="79"/>
      <c r="H140" s="79"/>
      <c r="I140" s="79"/>
      <c r="J140" s="79"/>
      <c r="K140" s="79"/>
      <c r="L140" s="79"/>
      <c r="M140" s="79"/>
    </row>
    <row r="141" spans="1:13" x14ac:dyDescent="0.25">
      <c r="A141" s="79"/>
      <c r="B141" s="79"/>
      <c r="C141" s="79"/>
      <c r="D141" s="79"/>
      <c r="E141" s="79"/>
      <c r="F141" s="79"/>
      <c r="G141" s="79"/>
      <c r="H141" s="79"/>
      <c r="I141" s="79"/>
      <c r="J141" s="79"/>
      <c r="K141" s="79"/>
      <c r="L141" s="79"/>
      <c r="M141" s="79"/>
    </row>
    <row r="142" spans="1:13" x14ac:dyDescent="0.25">
      <c r="A142" s="79"/>
      <c r="B142" s="79"/>
      <c r="C142" s="79"/>
      <c r="D142" s="79"/>
      <c r="E142" s="79"/>
      <c r="F142" s="79"/>
      <c r="G142" s="79"/>
      <c r="H142" s="79"/>
      <c r="I142" s="79"/>
      <c r="J142" s="79"/>
      <c r="K142" s="79"/>
      <c r="L142" s="79"/>
      <c r="M142" s="79"/>
    </row>
    <row r="143" spans="1:13" x14ac:dyDescent="0.25">
      <c r="A143" s="79"/>
      <c r="B143" s="79"/>
      <c r="C143" s="79"/>
      <c r="D143" s="79"/>
      <c r="E143" s="79"/>
      <c r="F143" s="79"/>
      <c r="G143" s="79"/>
      <c r="H143" s="79"/>
      <c r="I143" s="79"/>
      <c r="J143" s="79"/>
      <c r="K143" s="79"/>
      <c r="L143" s="79"/>
      <c r="M143" s="79"/>
    </row>
    <row r="144" spans="1:13" x14ac:dyDescent="0.25">
      <c r="A144" s="79"/>
      <c r="B144" s="79"/>
      <c r="C144" s="79"/>
      <c r="D144" s="79"/>
      <c r="E144" s="79"/>
      <c r="F144" s="79"/>
      <c r="G144" s="79"/>
      <c r="H144" s="79"/>
      <c r="I144" s="79"/>
      <c r="J144" s="79"/>
      <c r="K144" s="79"/>
      <c r="L144" s="79"/>
      <c r="M144" s="79"/>
    </row>
    <row r="145" spans="1:13" x14ac:dyDescent="0.25">
      <c r="A145" s="79"/>
      <c r="B145" s="79"/>
      <c r="C145" s="79"/>
      <c r="D145" s="79"/>
      <c r="E145" s="79"/>
      <c r="F145" s="79"/>
      <c r="G145" s="79"/>
      <c r="H145" s="79"/>
      <c r="I145" s="79"/>
      <c r="J145" s="79"/>
      <c r="K145" s="79"/>
      <c r="L145" s="79"/>
      <c r="M145" s="79"/>
    </row>
    <row r="146" spans="1:13" x14ac:dyDescent="0.25">
      <c r="A146" s="79"/>
      <c r="B146" s="79"/>
      <c r="C146" s="79"/>
      <c r="D146" s="79"/>
      <c r="E146" s="79"/>
      <c r="F146" s="79"/>
      <c r="G146" s="79"/>
      <c r="H146" s="79"/>
      <c r="I146" s="79"/>
      <c r="J146" s="79"/>
      <c r="K146" s="79"/>
      <c r="L146" s="79"/>
      <c r="M146" s="79"/>
    </row>
    <row r="147" spans="1:13" x14ac:dyDescent="0.25">
      <c r="A147" s="79"/>
      <c r="B147" s="79"/>
      <c r="C147" s="79"/>
      <c r="D147" s="79"/>
      <c r="E147" s="79"/>
      <c r="F147" s="79"/>
      <c r="G147" s="79"/>
      <c r="H147" s="79"/>
      <c r="I147" s="79"/>
      <c r="J147" s="79"/>
      <c r="K147" s="79"/>
      <c r="L147" s="79"/>
      <c r="M147" s="79"/>
    </row>
    <row r="148" spans="1:13" x14ac:dyDescent="0.25">
      <c r="A148" s="79"/>
      <c r="B148" s="79"/>
      <c r="C148" s="79"/>
      <c r="D148" s="79"/>
      <c r="E148" s="79"/>
      <c r="F148" s="79"/>
      <c r="G148" s="79"/>
      <c r="H148" s="79"/>
      <c r="I148" s="79"/>
      <c r="J148" s="79"/>
      <c r="K148" s="79"/>
      <c r="L148" s="79"/>
      <c r="M148" s="79"/>
    </row>
    <row r="149" spans="1:13" x14ac:dyDescent="0.25">
      <c r="A149" s="79"/>
      <c r="B149" s="79"/>
      <c r="C149" s="79"/>
      <c r="D149" s="79"/>
      <c r="E149" s="79"/>
      <c r="F149" s="79"/>
      <c r="G149" s="79"/>
      <c r="H149" s="79"/>
      <c r="I149" s="79"/>
      <c r="J149" s="79"/>
      <c r="K149" s="79"/>
      <c r="L149" s="79"/>
      <c r="M149" s="79"/>
    </row>
    <row r="150" spans="1:13" x14ac:dyDescent="0.25">
      <c r="A150" s="79"/>
      <c r="B150" s="79"/>
      <c r="C150" s="79"/>
      <c r="D150" s="79"/>
      <c r="E150" s="79"/>
      <c r="F150" s="79"/>
      <c r="G150" s="79"/>
      <c r="H150" s="79"/>
      <c r="I150" s="79"/>
      <c r="J150" s="79"/>
      <c r="K150" s="79"/>
      <c r="L150" s="79"/>
      <c r="M150" s="79"/>
    </row>
    <row r="151" spans="1:13" x14ac:dyDescent="0.25">
      <c r="A151" s="79"/>
      <c r="B151" s="79"/>
      <c r="C151" s="79"/>
      <c r="D151" s="79"/>
      <c r="E151" s="79"/>
      <c r="F151" s="79"/>
      <c r="G151" s="79"/>
      <c r="H151" s="79"/>
      <c r="I151" s="79"/>
      <c r="J151" s="79"/>
      <c r="K151" s="79"/>
      <c r="L151" s="79"/>
      <c r="M151" s="79"/>
    </row>
    <row r="152" spans="1:13" x14ac:dyDescent="0.25">
      <c r="A152" s="79"/>
      <c r="B152" s="79"/>
      <c r="C152" s="79"/>
      <c r="D152" s="79"/>
      <c r="E152" s="79"/>
      <c r="F152" s="79"/>
      <c r="G152" s="79"/>
      <c r="H152" s="79"/>
      <c r="I152" s="79"/>
      <c r="J152" s="79"/>
      <c r="K152" s="79"/>
      <c r="L152" s="79"/>
      <c r="M152" s="79"/>
    </row>
    <row r="153" spans="1:13" x14ac:dyDescent="0.25">
      <c r="A153" s="79"/>
      <c r="B153" s="79"/>
      <c r="C153" s="79"/>
      <c r="D153" s="79"/>
      <c r="E153" s="79"/>
      <c r="F153" s="79"/>
      <c r="G153" s="79"/>
      <c r="H153" s="79"/>
      <c r="I153" s="79"/>
      <c r="J153" s="79"/>
      <c r="K153" s="79"/>
      <c r="L153" s="79"/>
      <c r="M153" s="79"/>
    </row>
    <row r="154" spans="1:13" x14ac:dyDescent="0.25">
      <c r="A154" s="79"/>
      <c r="B154" s="79"/>
      <c r="C154" s="79"/>
      <c r="D154" s="79"/>
      <c r="E154" s="79"/>
      <c r="F154" s="79"/>
      <c r="G154" s="79"/>
      <c r="H154" s="79"/>
      <c r="I154" s="79"/>
      <c r="J154" s="79"/>
      <c r="K154" s="79"/>
      <c r="L154" s="79"/>
      <c r="M154" s="79"/>
    </row>
    <row r="155" spans="1:13" x14ac:dyDescent="0.25">
      <c r="A155" s="79"/>
      <c r="B155" s="79"/>
      <c r="C155" s="79"/>
      <c r="D155" s="79"/>
      <c r="E155" s="79"/>
      <c r="F155" s="79"/>
      <c r="G155" s="79"/>
      <c r="H155" s="79"/>
      <c r="I155" s="79"/>
      <c r="J155" s="79"/>
      <c r="K155" s="79"/>
      <c r="L155" s="79"/>
      <c r="M155" s="79"/>
    </row>
    <row r="156" spans="1:13" x14ac:dyDescent="0.25">
      <c r="A156" s="79"/>
      <c r="B156" s="79"/>
      <c r="C156" s="79"/>
      <c r="D156" s="79"/>
      <c r="E156" s="79"/>
      <c r="F156" s="79"/>
      <c r="G156" s="79"/>
      <c r="H156" s="79"/>
      <c r="I156" s="79"/>
      <c r="J156" s="79"/>
      <c r="K156" s="79"/>
      <c r="L156" s="79"/>
      <c r="M156" s="79"/>
    </row>
    <row r="157" spans="1:13" x14ac:dyDescent="0.25">
      <c r="A157" s="79"/>
      <c r="B157" s="79"/>
      <c r="C157" s="79"/>
      <c r="D157" s="79"/>
      <c r="E157" s="79"/>
      <c r="F157" s="79"/>
      <c r="G157" s="79"/>
      <c r="H157" s="79"/>
      <c r="I157" s="79"/>
      <c r="J157" s="79"/>
      <c r="K157" s="79"/>
      <c r="L157" s="79"/>
      <c r="M157" s="79"/>
    </row>
    <row r="158" spans="1:13" x14ac:dyDescent="0.25">
      <c r="A158" s="79"/>
      <c r="B158" s="79"/>
      <c r="C158" s="79"/>
      <c r="D158" s="79"/>
      <c r="E158" s="79"/>
      <c r="F158" s="79"/>
      <c r="G158" s="79"/>
      <c r="H158" s="79"/>
      <c r="I158" s="79"/>
      <c r="J158" s="79"/>
      <c r="K158" s="79"/>
      <c r="L158" s="79"/>
      <c r="M158" s="79"/>
    </row>
    <row r="159" spans="1:13" x14ac:dyDescent="0.25">
      <c r="A159" s="79"/>
      <c r="B159" s="79"/>
      <c r="C159" s="79"/>
      <c r="D159" s="79"/>
      <c r="E159" s="79"/>
      <c r="F159" s="79"/>
      <c r="G159" s="79"/>
      <c r="H159" s="79"/>
      <c r="I159" s="79"/>
      <c r="J159" s="79"/>
      <c r="K159" s="79"/>
      <c r="L159" s="79"/>
      <c r="M159" s="79"/>
    </row>
    <row r="160" spans="1:13" x14ac:dyDescent="0.25">
      <c r="A160" s="79"/>
      <c r="B160" s="79"/>
      <c r="C160" s="79"/>
      <c r="D160" s="79"/>
      <c r="E160" s="79"/>
      <c r="F160" s="79"/>
      <c r="G160" s="79"/>
      <c r="H160" s="79"/>
      <c r="I160" s="79"/>
      <c r="J160" s="79"/>
      <c r="K160" s="79"/>
      <c r="L160" s="79"/>
      <c r="M160" s="79"/>
    </row>
    <row r="161" spans="1:13" x14ac:dyDescent="0.25">
      <c r="A161" s="79"/>
      <c r="B161" s="79"/>
      <c r="C161" s="79"/>
      <c r="D161" s="79"/>
      <c r="E161" s="79"/>
      <c r="F161" s="79"/>
      <c r="G161" s="79"/>
      <c r="H161" s="79"/>
      <c r="I161" s="79"/>
      <c r="J161" s="79"/>
      <c r="K161" s="79"/>
      <c r="L161" s="79"/>
      <c r="M161" s="79"/>
    </row>
    <row r="162" spans="1:13" x14ac:dyDescent="0.25">
      <c r="A162" s="79"/>
      <c r="B162" s="79"/>
      <c r="C162" s="79"/>
      <c r="D162" s="79"/>
      <c r="E162" s="79"/>
      <c r="F162" s="79"/>
      <c r="G162" s="79"/>
      <c r="H162" s="79"/>
      <c r="I162" s="79"/>
      <c r="J162" s="79"/>
      <c r="K162" s="79"/>
      <c r="L162" s="79"/>
      <c r="M162" s="79"/>
    </row>
    <row r="163" spans="1:13" x14ac:dyDescent="0.25">
      <c r="A163" s="79"/>
      <c r="B163" s="79"/>
      <c r="C163" s="79"/>
      <c r="D163" s="79"/>
      <c r="E163" s="79"/>
      <c r="F163" s="79"/>
      <c r="G163" s="79"/>
      <c r="H163" s="79"/>
      <c r="I163" s="79"/>
      <c r="J163" s="79"/>
      <c r="K163" s="79"/>
      <c r="L163" s="79"/>
      <c r="M163" s="79"/>
    </row>
    <row r="164" spans="1:13" x14ac:dyDescent="0.25">
      <c r="A164" s="79"/>
      <c r="B164" s="79"/>
      <c r="C164" s="79"/>
      <c r="D164" s="79"/>
      <c r="E164" s="79"/>
      <c r="F164" s="79"/>
      <c r="G164" s="79"/>
      <c r="H164" s="79"/>
      <c r="I164" s="79"/>
      <c r="J164" s="79"/>
      <c r="K164" s="79"/>
      <c r="L164" s="79"/>
      <c r="M164" s="79"/>
    </row>
    <row r="165" spans="1:13" x14ac:dyDescent="0.25">
      <c r="A165" s="79"/>
      <c r="B165" s="79"/>
      <c r="C165" s="79"/>
      <c r="D165" s="79"/>
      <c r="E165" s="79"/>
      <c r="F165" s="79"/>
      <c r="G165" s="79"/>
      <c r="H165" s="79"/>
      <c r="I165" s="79"/>
      <c r="J165" s="79"/>
      <c r="K165" s="79"/>
      <c r="L165" s="79"/>
      <c r="M165" s="79"/>
    </row>
    <row r="166" spans="1:13" x14ac:dyDescent="0.25">
      <c r="A166" s="79"/>
      <c r="B166" s="79"/>
      <c r="C166" s="79"/>
      <c r="D166" s="79"/>
      <c r="E166" s="79"/>
      <c r="F166" s="79"/>
      <c r="G166" s="79"/>
      <c r="H166" s="79"/>
      <c r="I166" s="79"/>
      <c r="J166" s="79"/>
      <c r="K166" s="79"/>
      <c r="L166" s="79"/>
      <c r="M166" s="79"/>
    </row>
    <row r="167" spans="1:13" x14ac:dyDescent="0.25">
      <c r="A167" s="79"/>
      <c r="B167" s="79"/>
      <c r="C167" s="79"/>
      <c r="D167" s="79"/>
      <c r="E167" s="79"/>
      <c r="F167" s="79"/>
      <c r="G167" s="79"/>
      <c r="H167" s="79"/>
      <c r="I167" s="79"/>
      <c r="J167" s="79"/>
      <c r="K167" s="79"/>
      <c r="L167" s="79"/>
      <c r="M167" s="79"/>
    </row>
    <row r="168" spans="1:13" x14ac:dyDescent="0.25">
      <c r="A168" s="79"/>
      <c r="B168" s="79"/>
      <c r="C168" s="79"/>
      <c r="D168" s="79"/>
      <c r="E168" s="79"/>
      <c r="F168" s="79"/>
      <c r="G168" s="79"/>
      <c r="H168" s="79"/>
      <c r="I168" s="79"/>
      <c r="J168" s="79"/>
      <c r="K168" s="79"/>
      <c r="L168" s="79"/>
      <c r="M168" s="79"/>
    </row>
    <row r="169" spans="1:13" x14ac:dyDescent="0.25">
      <c r="A169" s="79"/>
      <c r="B169" s="79"/>
      <c r="C169" s="79"/>
      <c r="D169" s="79"/>
      <c r="E169" s="79"/>
      <c r="F169" s="79"/>
      <c r="G169" s="79"/>
      <c r="H169" s="79"/>
      <c r="I169" s="79"/>
      <c r="J169" s="79"/>
      <c r="K169" s="79"/>
      <c r="L169" s="79"/>
      <c r="M169" s="79"/>
    </row>
    <row r="170" spans="1:13" x14ac:dyDescent="0.25">
      <c r="A170" s="79"/>
      <c r="B170" s="79"/>
      <c r="C170" s="79"/>
      <c r="D170" s="79"/>
      <c r="E170" s="79"/>
      <c r="F170" s="79"/>
      <c r="G170" s="79"/>
      <c r="H170" s="79"/>
      <c r="I170" s="79"/>
      <c r="J170" s="79"/>
      <c r="K170" s="79"/>
      <c r="L170" s="79"/>
      <c r="M170" s="79"/>
    </row>
    <row r="171" spans="1:13" x14ac:dyDescent="0.25">
      <c r="A171" s="79"/>
      <c r="B171" s="79"/>
      <c r="C171" s="79"/>
      <c r="D171" s="79"/>
      <c r="E171" s="79"/>
      <c r="F171" s="79"/>
      <c r="G171" s="79"/>
      <c r="H171" s="79"/>
      <c r="I171" s="79"/>
      <c r="J171" s="79"/>
      <c r="K171" s="79"/>
      <c r="L171" s="79"/>
      <c r="M171" s="79"/>
    </row>
    <row r="172" spans="1:13" x14ac:dyDescent="0.25">
      <c r="A172" s="79"/>
      <c r="B172" s="79"/>
      <c r="C172" s="79"/>
      <c r="D172" s="79"/>
      <c r="E172" s="79"/>
      <c r="F172" s="79"/>
      <c r="G172" s="79"/>
      <c r="H172" s="79"/>
      <c r="I172" s="79"/>
      <c r="J172" s="79"/>
      <c r="K172" s="79"/>
      <c r="L172" s="79"/>
      <c r="M172" s="79"/>
    </row>
    <row r="173" spans="1:13" x14ac:dyDescent="0.25">
      <c r="A173" s="79"/>
      <c r="B173" s="79"/>
      <c r="C173" s="79"/>
      <c r="D173" s="79"/>
      <c r="E173" s="79"/>
      <c r="F173" s="79"/>
      <c r="G173" s="79"/>
      <c r="H173" s="79"/>
      <c r="I173" s="79"/>
      <c r="J173" s="79"/>
      <c r="K173" s="79"/>
      <c r="L173" s="79"/>
      <c r="M173" s="79"/>
    </row>
    <row r="174" spans="1:13" x14ac:dyDescent="0.25">
      <c r="A174" s="79"/>
      <c r="B174" s="79"/>
      <c r="C174" s="79"/>
      <c r="D174" s="79"/>
      <c r="E174" s="79"/>
      <c r="F174" s="79"/>
      <c r="G174" s="79"/>
      <c r="H174" s="79"/>
      <c r="I174" s="79"/>
      <c r="J174" s="79"/>
      <c r="K174" s="79"/>
      <c r="L174" s="79"/>
      <c r="M174" s="79"/>
    </row>
    <row r="175" spans="1:13" x14ac:dyDescent="0.25">
      <c r="A175" s="79"/>
      <c r="B175" s="79"/>
      <c r="C175" s="79"/>
      <c r="D175" s="79"/>
      <c r="E175" s="79"/>
      <c r="F175" s="79"/>
      <c r="G175" s="79"/>
      <c r="H175" s="79"/>
      <c r="I175" s="79"/>
      <c r="J175" s="79"/>
      <c r="K175" s="79"/>
      <c r="L175" s="79"/>
      <c r="M175" s="79"/>
    </row>
    <row r="176" spans="1:13" x14ac:dyDescent="0.25">
      <c r="A176" s="79"/>
      <c r="B176" s="79"/>
      <c r="C176" s="79"/>
      <c r="D176" s="79"/>
      <c r="E176" s="79"/>
      <c r="F176" s="79"/>
      <c r="G176" s="79"/>
      <c r="H176" s="79"/>
      <c r="I176" s="79"/>
      <c r="J176" s="79"/>
      <c r="K176" s="79"/>
      <c r="L176" s="79"/>
      <c r="M176" s="79"/>
    </row>
    <row r="177" spans="1:13" x14ac:dyDescent="0.25">
      <c r="A177" s="79"/>
      <c r="B177" s="79"/>
      <c r="C177" s="79"/>
      <c r="D177" s="79"/>
      <c r="E177" s="79"/>
      <c r="F177" s="79"/>
      <c r="G177" s="79"/>
      <c r="H177" s="79"/>
      <c r="I177" s="79"/>
      <c r="J177" s="79"/>
      <c r="K177" s="79"/>
      <c r="L177" s="79"/>
      <c r="M177" s="79"/>
    </row>
    <row r="178" spans="1:13" x14ac:dyDescent="0.25">
      <c r="A178" s="79"/>
      <c r="B178" s="79"/>
      <c r="C178" s="79"/>
      <c r="D178" s="79"/>
      <c r="E178" s="79"/>
      <c r="F178" s="79"/>
      <c r="G178" s="79"/>
      <c r="H178" s="79"/>
      <c r="I178" s="79"/>
      <c r="J178" s="79"/>
      <c r="K178" s="79"/>
      <c r="L178" s="79"/>
      <c r="M178" s="79"/>
    </row>
    <row r="179" spans="1:13" x14ac:dyDescent="0.25">
      <c r="A179" s="79"/>
      <c r="B179" s="79"/>
      <c r="C179" s="79"/>
      <c r="D179" s="79"/>
      <c r="E179" s="79"/>
      <c r="F179" s="79"/>
      <c r="G179" s="79"/>
      <c r="H179" s="79"/>
      <c r="I179" s="79"/>
      <c r="J179" s="79"/>
      <c r="K179" s="79"/>
      <c r="L179" s="79"/>
      <c r="M179" s="79"/>
    </row>
    <row r="180" spans="1:13" x14ac:dyDescent="0.25">
      <c r="A180" s="79"/>
      <c r="B180" s="79"/>
      <c r="C180" s="79"/>
      <c r="D180" s="79"/>
      <c r="E180" s="79"/>
      <c r="F180" s="79"/>
      <c r="G180" s="79"/>
      <c r="H180" s="79"/>
      <c r="I180" s="79"/>
      <c r="J180" s="79"/>
      <c r="K180" s="79"/>
      <c r="L180" s="79"/>
      <c r="M180" s="79"/>
    </row>
    <row r="181" spans="1:13" x14ac:dyDescent="0.25">
      <c r="A181" s="79"/>
      <c r="B181" s="79"/>
      <c r="C181" s="79"/>
      <c r="D181" s="79"/>
      <c r="E181" s="79"/>
      <c r="F181" s="79"/>
      <c r="G181" s="79"/>
      <c r="H181" s="79"/>
      <c r="I181" s="79"/>
      <c r="J181" s="79"/>
      <c r="K181" s="79"/>
      <c r="L181" s="79"/>
      <c r="M181" s="79"/>
    </row>
    <row r="182" spans="1:13" x14ac:dyDescent="0.25">
      <c r="A182" s="79"/>
      <c r="B182" s="79"/>
      <c r="C182" s="79"/>
      <c r="D182" s="79"/>
      <c r="E182" s="79"/>
      <c r="F182" s="79"/>
      <c r="G182" s="79"/>
      <c r="H182" s="79"/>
      <c r="I182" s="79"/>
      <c r="J182" s="79"/>
      <c r="K182" s="79"/>
      <c r="L182" s="79"/>
      <c r="M182" s="79"/>
    </row>
    <row r="183" spans="1:13" x14ac:dyDescent="0.25">
      <c r="A183" s="79"/>
      <c r="B183" s="79"/>
      <c r="C183" s="79"/>
      <c r="D183" s="79"/>
      <c r="E183" s="79"/>
      <c r="F183" s="79"/>
      <c r="G183" s="79"/>
      <c r="H183" s="79"/>
      <c r="I183" s="79"/>
      <c r="J183" s="79"/>
      <c r="K183" s="79"/>
      <c r="L183" s="79"/>
      <c r="M183" s="79"/>
    </row>
    <row r="184" spans="1:13" x14ac:dyDescent="0.25">
      <c r="A184" s="79"/>
      <c r="B184" s="79"/>
      <c r="C184" s="79"/>
      <c r="D184" s="79"/>
      <c r="E184" s="79"/>
      <c r="F184" s="79"/>
      <c r="G184" s="79"/>
      <c r="H184" s="79"/>
      <c r="I184" s="79"/>
      <c r="J184" s="79"/>
      <c r="K184" s="79"/>
      <c r="L184" s="79"/>
      <c r="M184" s="79"/>
    </row>
    <row r="185" spans="1:13" x14ac:dyDescent="0.25">
      <c r="A185" s="79"/>
      <c r="B185" s="79"/>
      <c r="C185" s="79"/>
      <c r="D185" s="79"/>
      <c r="E185" s="79"/>
      <c r="F185" s="79"/>
      <c r="G185" s="79"/>
      <c r="H185" s="79"/>
      <c r="I185" s="79"/>
      <c r="J185" s="79"/>
      <c r="K185" s="79"/>
      <c r="L185" s="79"/>
      <c r="M185" s="79"/>
    </row>
    <row r="186" spans="1:13" x14ac:dyDescent="0.25">
      <c r="A186" s="79"/>
      <c r="B186" s="79"/>
      <c r="C186" s="79"/>
      <c r="D186" s="79"/>
      <c r="E186" s="79"/>
      <c r="F186" s="79"/>
      <c r="G186" s="79"/>
      <c r="H186" s="79"/>
      <c r="I186" s="79"/>
      <c r="J186" s="79"/>
      <c r="K186" s="79"/>
      <c r="L186" s="79"/>
      <c r="M186" s="79"/>
    </row>
    <row r="187" spans="1:13" x14ac:dyDescent="0.25">
      <c r="A187" s="79"/>
      <c r="B187" s="79"/>
      <c r="C187" s="79"/>
      <c r="D187" s="79"/>
      <c r="E187" s="79"/>
      <c r="F187" s="79"/>
      <c r="G187" s="79"/>
      <c r="H187" s="79"/>
      <c r="I187" s="79"/>
      <c r="J187" s="79"/>
      <c r="K187" s="79"/>
      <c r="L187" s="79"/>
      <c r="M187" s="79"/>
    </row>
    <row r="188" spans="1:13" x14ac:dyDescent="0.25">
      <c r="A188" s="79"/>
      <c r="B188" s="79"/>
      <c r="C188" s="79"/>
      <c r="D188" s="79"/>
      <c r="E188" s="79"/>
      <c r="F188" s="79"/>
      <c r="G188" s="79"/>
      <c r="H188" s="79"/>
      <c r="I188" s="79"/>
      <c r="J188" s="79"/>
      <c r="K188" s="79"/>
      <c r="L188" s="79"/>
      <c r="M188" s="79"/>
    </row>
    <row r="189" spans="1:13" x14ac:dyDescent="0.25">
      <c r="A189" s="79"/>
      <c r="B189" s="79"/>
      <c r="C189" s="79"/>
      <c r="D189" s="79"/>
      <c r="E189" s="79"/>
      <c r="F189" s="79"/>
      <c r="G189" s="79"/>
      <c r="H189" s="79"/>
      <c r="I189" s="79"/>
      <c r="J189" s="79"/>
      <c r="K189" s="79"/>
      <c r="L189" s="79"/>
      <c r="M189" s="79"/>
    </row>
    <row r="190" spans="1:13" x14ac:dyDescent="0.25">
      <c r="A190" s="79"/>
      <c r="B190" s="79"/>
      <c r="C190" s="79"/>
      <c r="D190" s="79"/>
      <c r="E190" s="79"/>
      <c r="F190" s="79"/>
      <c r="G190" s="79"/>
      <c r="H190" s="79"/>
      <c r="I190" s="79"/>
      <c r="J190" s="79"/>
      <c r="K190" s="79"/>
      <c r="L190" s="79"/>
      <c r="M190" s="79"/>
    </row>
    <row r="191" spans="1:13" x14ac:dyDescent="0.25">
      <c r="A191" s="79"/>
      <c r="B191" s="79"/>
      <c r="C191" s="79"/>
      <c r="D191" s="79"/>
      <c r="E191" s="79"/>
      <c r="F191" s="79"/>
      <c r="G191" s="79"/>
      <c r="H191" s="79"/>
      <c r="I191" s="79"/>
      <c r="J191" s="79"/>
      <c r="K191" s="79"/>
      <c r="L191" s="79"/>
      <c r="M191" s="79"/>
    </row>
    <row r="192" spans="1:13" x14ac:dyDescent="0.25">
      <c r="A192" s="79"/>
      <c r="B192" s="79"/>
      <c r="C192" s="79"/>
      <c r="D192" s="79"/>
      <c r="E192" s="79"/>
      <c r="F192" s="79"/>
      <c r="G192" s="79"/>
      <c r="H192" s="79"/>
      <c r="I192" s="79"/>
      <c r="J192" s="79"/>
      <c r="K192" s="79"/>
      <c r="L192" s="79"/>
      <c r="M192" s="79"/>
    </row>
    <row r="193" spans="1:13" x14ac:dyDescent="0.25">
      <c r="A193" s="79"/>
      <c r="B193" s="79"/>
      <c r="C193" s="79"/>
      <c r="D193" s="79"/>
      <c r="E193" s="79"/>
      <c r="F193" s="79"/>
      <c r="G193" s="79"/>
      <c r="H193" s="79"/>
      <c r="I193" s="79"/>
      <c r="J193" s="79"/>
      <c r="K193" s="79"/>
      <c r="L193" s="79"/>
      <c r="M193" s="79"/>
    </row>
    <row r="194" spans="1:13" x14ac:dyDescent="0.25">
      <c r="A194" s="79"/>
      <c r="B194" s="79"/>
      <c r="C194" s="79"/>
      <c r="D194" s="79"/>
      <c r="E194" s="79"/>
      <c r="F194" s="79"/>
      <c r="G194" s="79"/>
      <c r="H194" s="79"/>
      <c r="I194" s="79"/>
      <c r="J194" s="79"/>
      <c r="K194" s="79"/>
      <c r="L194" s="79"/>
      <c r="M194" s="79"/>
    </row>
    <row r="195" spans="1:13" x14ac:dyDescent="0.25">
      <c r="A195" s="79"/>
      <c r="B195" s="79"/>
      <c r="C195" s="79"/>
      <c r="D195" s="79"/>
      <c r="E195" s="79"/>
      <c r="F195" s="79"/>
      <c r="G195" s="79"/>
      <c r="H195" s="79"/>
      <c r="I195" s="79"/>
      <c r="J195" s="79"/>
      <c r="K195" s="79"/>
      <c r="L195" s="79"/>
      <c r="M195" s="79"/>
    </row>
    <row r="196" spans="1:13" x14ac:dyDescent="0.25">
      <c r="A196" s="79"/>
      <c r="B196" s="79"/>
      <c r="C196" s="79"/>
      <c r="D196" s="79"/>
      <c r="E196" s="79"/>
      <c r="F196" s="79"/>
      <c r="G196" s="79"/>
      <c r="H196" s="79"/>
      <c r="I196" s="79"/>
      <c r="J196" s="79"/>
      <c r="K196" s="79"/>
      <c r="L196" s="79"/>
      <c r="M196" s="79"/>
    </row>
    <row r="197" spans="1:13" x14ac:dyDescent="0.25">
      <c r="A197" s="79"/>
      <c r="B197" s="79"/>
      <c r="C197" s="79"/>
      <c r="D197" s="79"/>
      <c r="E197" s="79"/>
      <c r="F197" s="79"/>
      <c r="G197" s="79"/>
      <c r="H197" s="79"/>
      <c r="I197" s="79"/>
      <c r="J197" s="79"/>
      <c r="K197" s="79"/>
      <c r="L197" s="79"/>
      <c r="M197" s="79"/>
    </row>
    <row r="198" spans="1:13" x14ac:dyDescent="0.25">
      <c r="A198" s="79"/>
      <c r="B198" s="79"/>
      <c r="C198" s="79"/>
      <c r="D198" s="79"/>
      <c r="E198" s="79"/>
      <c r="F198" s="79"/>
      <c r="G198" s="79"/>
      <c r="H198" s="79"/>
      <c r="I198" s="79"/>
      <c r="J198" s="79"/>
      <c r="K198" s="79"/>
      <c r="L198" s="79"/>
      <c r="M198" s="79"/>
    </row>
    <row r="199" spans="1:13" x14ac:dyDescent="0.25">
      <c r="A199" s="79"/>
      <c r="B199" s="79"/>
      <c r="C199" s="79"/>
      <c r="D199" s="79"/>
      <c r="E199" s="79"/>
      <c r="F199" s="79"/>
      <c r="G199" s="79"/>
      <c r="H199" s="79"/>
      <c r="I199" s="79"/>
      <c r="J199" s="79"/>
      <c r="K199" s="79"/>
      <c r="L199" s="79"/>
      <c r="M199" s="79"/>
    </row>
    <row r="200" spans="1:13" x14ac:dyDescent="0.25">
      <c r="A200" s="79"/>
      <c r="B200" s="79"/>
      <c r="C200" s="79"/>
      <c r="D200" s="79"/>
      <c r="E200" s="79"/>
      <c r="F200" s="79"/>
      <c r="G200" s="79"/>
      <c r="H200" s="79"/>
      <c r="I200" s="79"/>
      <c r="J200" s="79"/>
      <c r="K200" s="79"/>
      <c r="L200" s="79"/>
      <c r="M200" s="79"/>
    </row>
    <row r="201" spans="1:13" x14ac:dyDescent="0.25">
      <c r="A201" s="79"/>
      <c r="B201" s="79"/>
      <c r="C201" s="79"/>
      <c r="D201" s="79"/>
      <c r="E201" s="79"/>
      <c r="F201" s="79"/>
      <c r="G201" s="79"/>
      <c r="H201" s="79"/>
      <c r="I201" s="79"/>
      <c r="J201" s="79"/>
      <c r="K201" s="79"/>
      <c r="L201" s="79"/>
      <c r="M201" s="79"/>
    </row>
    <row r="202" spans="1:13" x14ac:dyDescent="0.25">
      <c r="A202" s="79"/>
      <c r="B202" s="79"/>
      <c r="C202" s="79"/>
      <c r="D202" s="79"/>
      <c r="E202" s="79"/>
      <c r="F202" s="79"/>
      <c r="G202" s="79"/>
      <c r="H202" s="79"/>
      <c r="I202" s="79"/>
      <c r="J202" s="79"/>
      <c r="K202" s="79"/>
      <c r="L202" s="79"/>
      <c r="M202" s="79"/>
    </row>
    <row r="203" spans="1:13" x14ac:dyDescent="0.25">
      <c r="A203" s="79"/>
      <c r="B203" s="79"/>
      <c r="C203" s="79"/>
      <c r="D203" s="79"/>
      <c r="E203" s="79"/>
      <c r="F203" s="79"/>
      <c r="G203" s="79"/>
      <c r="H203" s="79"/>
      <c r="I203" s="79"/>
      <c r="J203" s="79"/>
      <c r="K203" s="79"/>
      <c r="L203" s="79"/>
      <c r="M203" s="79"/>
    </row>
    <row r="204" spans="1:13" x14ac:dyDescent="0.25">
      <c r="A204" s="79"/>
      <c r="B204" s="79"/>
      <c r="C204" s="79"/>
      <c r="D204" s="79"/>
      <c r="E204" s="79"/>
      <c r="F204" s="79"/>
      <c r="G204" s="79"/>
      <c r="H204" s="79"/>
      <c r="I204" s="79"/>
      <c r="J204" s="79"/>
      <c r="K204" s="79"/>
      <c r="L204" s="79"/>
      <c r="M204" s="79"/>
    </row>
    <row r="205" spans="1:13" x14ac:dyDescent="0.25">
      <c r="A205" s="79"/>
      <c r="B205" s="79"/>
      <c r="C205" s="79"/>
      <c r="D205" s="79"/>
      <c r="E205" s="79"/>
      <c r="F205" s="79"/>
      <c r="G205" s="79"/>
      <c r="H205" s="79"/>
      <c r="I205" s="79"/>
      <c r="J205" s="79"/>
      <c r="K205" s="79"/>
      <c r="L205" s="79"/>
      <c r="M205" s="79"/>
    </row>
    <row r="206" spans="1:13" x14ac:dyDescent="0.25">
      <c r="A206" s="79"/>
      <c r="B206" s="79"/>
      <c r="C206" s="79"/>
      <c r="D206" s="79"/>
      <c r="E206" s="79"/>
      <c r="F206" s="79"/>
      <c r="G206" s="79"/>
      <c r="H206" s="79"/>
      <c r="I206" s="79"/>
      <c r="J206" s="79"/>
      <c r="K206" s="79"/>
      <c r="L206" s="79"/>
      <c r="M206" s="79"/>
    </row>
    <row r="207" spans="1:13" x14ac:dyDescent="0.25">
      <c r="A207" s="79"/>
      <c r="B207" s="79"/>
      <c r="C207" s="79"/>
      <c r="D207" s="79"/>
      <c r="E207" s="79"/>
      <c r="F207" s="79"/>
      <c r="G207" s="79"/>
      <c r="H207" s="79"/>
      <c r="I207" s="79"/>
      <c r="J207" s="79"/>
      <c r="K207" s="79"/>
      <c r="L207" s="79"/>
      <c r="M207" s="79"/>
    </row>
    <row r="208" spans="1:13" x14ac:dyDescent="0.25">
      <c r="A208" s="79"/>
      <c r="B208" s="79"/>
      <c r="C208" s="79"/>
      <c r="D208" s="79"/>
      <c r="E208" s="79"/>
      <c r="F208" s="79"/>
      <c r="G208" s="79"/>
      <c r="H208" s="79"/>
      <c r="I208" s="79"/>
      <c r="J208" s="79"/>
      <c r="K208" s="79"/>
      <c r="L208" s="79"/>
      <c r="M208" s="79"/>
    </row>
    <row r="209" spans="1:13" x14ac:dyDescent="0.25">
      <c r="A209" s="79"/>
      <c r="B209" s="79"/>
      <c r="C209" s="79"/>
      <c r="D209" s="79"/>
      <c r="E209" s="79"/>
      <c r="F209" s="79"/>
      <c r="G209" s="79"/>
      <c r="H209" s="79"/>
      <c r="I209" s="79"/>
      <c r="J209" s="79"/>
      <c r="K209" s="79"/>
      <c r="L209" s="79"/>
      <c r="M209" s="79"/>
    </row>
    <row r="210" spans="1:13" x14ac:dyDescent="0.25">
      <c r="A210" s="79"/>
      <c r="B210" s="79"/>
      <c r="C210" s="79"/>
      <c r="D210" s="79"/>
      <c r="E210" s="79"/>
      <c r="F210" s="79"/>
      <c r="G210" s="79"/>
      <c r="H210" s="79"/>
      <c r="I210" s="79"/>
      <c r="J210" s="79"/>
      <c r="K210" s="79"/>
      <c r="L210" s="79"/>
      <c r="M210" s="79"/>
    </row>
    <row r="211" spans="1:13" x14ac:dyDescent="0.25">
      <c r="A211" s="79"/>
      <c r="B211" s="79"/>
      <c r="C211" s="79"/>
      <c r="D211" s="79"/>
      <c r="E211" s="79"/>
      <c r="F211" s="79"/>
      <c r="G211" s="79"/>
      <c r="H211" s="79"/>
      <c r="I211" s="79"/>
      <c r="J211" s="79"/>
      <c r="K211" s="79"/>
      <c r="L211" s="79"/>
      <c r="M211" s="79"/>
    </row>
    <row r="212" spans="1:13" x14ac:dyDescent="0.25">
      <c r="A212" s="79"/>
      <c r="B212" s="79"/>
      <c r="C212" s="79"/>
      <c r="D212" s="79"/>
      <c r="E212" s="79"/>
      <c r="F212" s="79"/>
      <c r="G212" s="79"/>
      <c r="H212" s="79"/>
      <c r="I212" s="79"/>
      <c r="J212" s="79"/>
      <c r="K212" s="79"/>
      <c r="L212" s="79"/>
      <c r="M212" s="79"/>
    </row>
    <row r="213" spans="1:13" x14ac:dyDescent="0.25">
      <c r="A213" s="79"/>
      <c r="B213" s="79"/>
      <c r="C213" s="79"/>
      <c r="D213" s="79"/>
      <c r="E213" s="79"/>
      <c r="F213" s="79"/>
      <c r="G213" s="79"/>
      <c r="H213" s="79"/>
      <c r="I213" s="79"/>
      <c r="J213" s="79"/>
      <c r="K213" s="79"/>
      <c r="L213" s="79"/>
      <c r="M213" s="79"/>
    </row>
    <row r="214" spans="1:13" x14ac:dyDescent="0.25">
      <c r="A214" s="79"/>
      <c r="B214" s="79"/>
      <c r="C214" s="79"/>
      <c r="D214" s="79"/>
      <c r="E214" s="79"/>
      <c r="F214" s="79"/>
      <c r="G214" s="79"/>
      <c r="H214" s="79"/>
      <c r="I214" s="79"/>
      <c r="J214" s="79"/>
      <c r="K214" s="79"/>
      <c r="L214" s="79"/>
      <c r="M214" s="79"/>
    </row>
    <row r="215" spans="1:13" x14ac:dyDescent="0.25">
      <c r="A215" s="79"/>
      <c r="B215" s="79"/>
      <c r="C215" s="79"/>
      <c r="D215" s="79"/>
      <c r="E215" s="79"/>
      <c r="F215" s="79"/>
      <c r="G215" s="79"/>
      <c r="H215" s="79"/>
      <c r="I215" s="79"/>
      <c r="J215" s="79"/>
      <c r="K215" s="79"/>
      <c r="L215" s="79"/>
      <c r="M215" s="79"/>
    </row>
    <row r="216" spans="1:13" x14ac:dyDescent="0.25">
      <c r="A216" s="79"/>
      <c r="B216" s="79"/>
      <c r="C216" s="79"/>
      <c r="D216" s="79"/>
      <c r="E216" s="79"/>
      <c r="F216" s="79"/>
      <c r="G216" s="79"/>
      <c r="H216" s="79"/>
      <c r="I216" s="79"/>
      <c r="J216" s="79"/>
      <c r="K216" s="79"/>
      <c r="L216" s="79"/>
      <c r="M216" s="79"/>
    </row>
    <row r="217" spans="1:13" x14ac:dyDescent="0.25">
      <c r="A217" s="79"/>
      <c r="B217" s="79"/>
      <c r="C217" s="79"/>
      <c r="D217" s="79"/>
      <c r="E217" s="79"/>
      <c r="F217" s="79"/>
      <c r="G217" s="79"/>
      <c r="H217" s="79"/>
      <c r="I217" s="79"/>
      <c r="J217" s="79"/>
      <c r="K217" s="79"/>
      <c r="L217" s="79"/>
      <c r="M217" s="79"/>
    </row>
    <row r="218" spans="1:13" x14ac:dyDescent="0.25">
      <c r="A218" s="79"/>
      <c r="B218" s="79"/>
      <c r="C218" s="79"/>
      <c r="D218" s="79"/>
      <c r="E218" s="79"/>
      <c r="F218" s="79"/>
      <c r="G218" s="79"/>
      <c r="H218" s="79"/>
      <c r="I218" s="79"/>
      <c r="J218" s="79"/>
      <c r="K218" s="79"/>
      <c r="L218" s="79"/>
      <c r="M218" s="79"/>
    </row>
    <row r="219" spans="1:13" x14ac:dyDescent="0.25">
      <c r="A219" s="79"/>
      <c r="B219" s="79"/>
      <c r="C219" s="79"/>
      <c r="D219" s="79"/>
      <c r="E219" s="79"/>
      <c r="F219" s="79"/>
      <c r="G219" s="79"/>
      <c r="H219" s="79"/>
      <c r="I219" s="79"/>
      <c r="J219" s="79"/>
      <c r="K219" s="79"/>
      <c r="L219" s="79"/>
      <c r="M219" s="79"/>
    </row>
    <row r="220" spans="1:13" x14ac:dyDescent="0.25">
      <c r="A220" s="79"/>
      <c r="B220" s="79"/>
      <c r="C220" s="79"/>
      <c r="D220" s="79"/>
      <c r="E220" s="79"/>
      <c r="F220" s="79"/>
      <c r="G220" s="79"/>
      <c r="H220" s="79"/>
      <c r="I220" s="79"/>
      <c r="J220" s="79"/>
      <c r="K220" s="79"/>
      <c r="L220" s="79"/>
      <c r="M220" s="79"/>
    </row>
    <row r="221" spans="1:13" x14ac:dyDescent="0.25">
      <c r="A221" s="79"/>
      <c r="B221" s="79"/>
      <c r="C221" s="79"/>
      <c r="D221" s="79"/>
      <c r="E221" s="79"/>
      <c r="F221" s="79"/>
      <c r="G221" s="79"/>
      <c r="H221" s="79"/>
      <c r="I221" s="79"/>
      <c r="J221" s="79"/>
      <c r="K221" s="79"/>
      <c r="L221" s="79"/>
      <c r="M221" s="79"/>
    </row>
    <row r="222" spans="1:13" x14ac:dyDescent="0.25">
      <c r="A222" s="79"/>
      <c r="B222" s="79"/>
      <c r="C222" s="79"/>
      <c r="D222" s="79"/>
      <c r="E222" s="79"/>
      <c r="F222" s="79"/>
      <c r="G222" s="79"/>
      <c r="H222" s="79"/>
      <c r="I222" s="79"/>
      <c r="J222" s="79"/>
      <c r="K222" s="79"/>
      <c r="L222" s="79"/>
      <c r="M222" s="79"/>
    </row>
    <row r="223" spans="1:13" x14ac:dyDescent="0.25">
      <c r="A223" s="79"/>
      <c r="B223" s="79"/>
      <c r="C223" s="79"/>
      <c r="D223" s="79"/>
      <c r="E223" s="79"/>
      <c r="F223" s="79"/>
      <c r="G223" s="79"/>
      <c r="H223" s="79"/>
      <c r="I223" s="79"/>
      <c r="J223" s="79"/>
      <c r="K223" s="79"/>
      <c r="L223" s="79"/>
      <c r="M223" s="79"/>
    </row>
    <row r="224" spans="1:13" x14ac:dyDescent="0.25">
      <c r="A224" s="79"/>
      <c r="B224" s="79"/>
      <c r="C224" s="79"/>
      <c r="D224" s="79"/>
      <c r="E224" s="79"/>
      <c r="F224" s="79"/>
      <c r="G224" s="79"/>
      <c r="H224" s="79"/>
      <c r="I224" s="79"/>
      <c r="J224" s="79"/>
      <c r="K224" s="79"/>
      <c r="L224" s="79"/>
      <c r="M224" s="79"/>
    </row>
    <row r="225" spans="1:13" x14ac:dyDescent="0.25">
      <c r="A225" s="79"/>
      <c r="B225" s="79"/>
      <c r="C225" s="79"/>
      <c r="D225" s="79"/>
      <c r="E225" s="79"/>
      <c r="F225" s="79"/>
      <c r="G225" s="79"/>
      <c r="H225" s="79"/>
      <c r="I225" s="79"/>
      <c r="J225" s="79"/>
      <c r="K225" s="79"/>
      <c r="L225" s="79"/>
      <c r="M225" s="79"/>
    </row>
    <row r="226" spans="1:13" x14ac:dyDescent="0.25">
      <c r="A226" s="79"/>
      <c r="B226" s="79"/>
      <c r="C226" s="79"/>
      <c r="D226" s="79"/>
      <c r="E226" s="79"/>
      <c r="F226" s="79"/>
      <c r="G226" s="79"/>
      <c r="H226" s="79"/>
      <c r="I226" s="79"/>
      <c r="J226" s="79"/>
      <c r="K226" s="79"/>
      <c r="L226" s="79"/>
      <c r="M226" s="79"/>
    </row>
    <row r="227" spans="1:13" x14ac:dyDescent="0.25">
      <c r="A227" s="79"/>
      <c r="B227" s="79"/>
      <c r="C227" s="79"/>
      <c r="D227" s="79"/>
      <c r="E227" s="79"/>
      <c r="F227" s="79"/>
      <c r="G227" s="79"/>
      <c r="H227" s="79"/>
      <c r="I227" s="79"/>
      <c r="J227" s="79"/>
      <c r="K227" s="79"/>
      <c r="L227" s="79"/>
      <c r="M227" s="79"/>
    </row>
    <row r="228" spans="1:13" x14ac:dyDescent="0.25">
      <c r="A228" s="79"/>
      <c r="B228" s="79"/>
      <c r="C228" s="79"/>
      <c r="D228" s="79"/>
      <c r="E228" s="79"/>
      <c r="F228" s="79"/>
      <c r="G228" s="79"/>
      <c r="H228" s="79"/>
      <c r="I228" s="79"/>
      <c r="J228" s="79"/>
      <c r="K228" s="79"/>
      <c r="L228" s="79"/>
      <c r="M228" s="79"/>
    </row>
    <row r="229" spans="1:13" x14ac:dyDescent="0.25">
      <c r="A229" s="79"/>
      <c r="B229" s="79"/>
      <c r="C229" s="79"/>
      <c r="D229" s="79"/>
      <c r="E229" s="79"/>
      <c r="F229" s="79"/>
      <c r="G229" s="79"/>
      <c r="H229" s="79"/>
      <c r="I229" s="79"/>
      <c r="J229" s="79"/>
      <c r="K229" s="79"/>
      <c r="L229" s="79"/>
      <c r="M229" s="79"/>
    </row>
    <row r="230" spans="1:13" x14ac:dyDescent="0.25">
      <c r="A230" s="79"/>
      <c r="B230" s="79"/>
      <c r="C230" s="79"/>
      <c r="D230" s="79"/>
      <c r="E230" s="79"/>
      <c r="F230" s="79"/>
      <c r="G230" s="79"/>
      <c r="H230" s="79"/>
      <c r="I230" s="79"/>
      <c r="J230" s="79"/>
      <c r="K230" s="79"/>
      <c r="L230" s="79"/>
      <c r="M230" s="79"/>
    </row>
    <row r="231" spans="1:13" x14ac:dyDescent="0.25">
      <c r="A231" s="79"/>
      <c r="B231" s="79"/>
      <c r="C231" s="79"/>
      <c r="D231" s="79"/>
      <c r="E231" s="79"/>
      <c r="F231" s="79"/>
      <c r="G231" s="79"/>
      <c r="H231" s="79"/>
      <c r="I231" s="79"/>
      <c r="J231" s="79"/>
      <c r="K231" s="79"/>
      <c r="L231" s="79"/>
      <c r="M231" s="79"/>
    </row>
    <row r="232" spans="1:13" x14ac:dyDescent="0.25">
      <c r="A232" s="79"/>
      <c r="B232" s="79"/>
      <c r="C232" s="79"/>
      <c r="D232" s="79"/>
      <c r="E232" s="79"/>
      <c r="F232" s="79"/>
      <c r="G232" s="79"/>
      <c r="H232" s="79"/>
      <c r="I232" s="79"/>
      <c r="J232" s="79"/>
      <c r="K232" s="79"/>
      <c r="L232" s="79"/>
      <c r="M232" s="79"/>
    </row>
    <row r="233" spans="1:13" x14ac:dyDescent="0.25">
      <c r="A233" s="79"/>
      <c r="B233" s="79"/>
      <c r="C233" s="79"/>
      <c r="D233" s="79"/>
      <c r="E233" s="79"/>
      <c r="F233" s="79"/>
      <c r="G233" s="79"/>
      <c r="H233" s="79"/>
      <c r="I233" s="79"/>
      <c r="J233" s="79"/>
      <c r="K233" s="79"/>
      <c r="L233" s="79"/>
      <c r="M233" s="79"/>
    </row>
    <row r="234" spans="1:13" x14ac:dyDescent="0.25">
      <c r="A234" s="79"/>
      <c r="B234" s="79"/>
      <c r="C234" s="79"/>
      <c r="D234" s="79"/>
      <c r="E234" s="79"/>
      <c r="F234" s="79"/>
      <c r="G234" s="79"/>
      <c r="H234" s="79"/>
      <c r="I234" s="79"/>
      <c r="J234" s="79"/>
      <c r="K234" s="79"/>
      <c r="L234" s="79"/>
      <c r="M234" s="79"/>
    </row>
    <row r="235" spans="1:13" x14ac:dyDescent="0.25">
      <c r="A235" s="79"/>
      <c r="B235" s="79"/>
      <c r="C235" s="79"/>
      <c r="D235" s="79"/>
      <c r="E235" s="79"/>
      <c r="F235" s="79"/>
      <c r="G235" s="79"/>
      <c r="H235" s="79"/>
      <c r="I235" s="79"/>
      <c r="J235" s="79"/>
      <c r="K235" s="79"/>
      <c r="L235" s="79"/>
      <c r="M235" s="79"/>
    </row>
    <row r="236" spans="1:13" x14ac:dyDescent="0.25">
      <c r="A236" s="79"/>
      <c r="B236" s="79"/>
      <c r="C236" s="79"/>
      <c r="D236" s="79"/>
      <c r="E236" s="79"/>
      <c r="F236" s="79"/>
      <c r="G236" s="79"/>
      <c r="H236" s="79"/>
      <c r="I236" s="79"/>
      <c r="J236" s="79"/>
      <c r="K236" s="79"/>
      <c r="L236" s="79"/>
      <c r="M236" s="79"/>
    </row>
    <row r="237" spans="1:13" x14ac:dyDescent="0.25">
      <c r="A237" s="79"/>
      <c r="B237" s="79"/>
      <c r="C237" s="79"/>
      <c r="D237" s="79"/>
      <c r="E237" s="79"/>
      <c r="F237" s="79"/>
      <c r="G237" s="79"/>
      <c r="H237" s="79"/>
      <c r="I237" s="79"/>
      <c r="J237" s="79"/>
      <c r="K237" s="79"/>
      <c r="L237" s="79"/>
      <c r="M237" s="79"/>
    </row>
    <row r="238" spans="1:13" x14ac:dyDescent="0.25">
      <c r="A238" s="79"/>
      <c r="B238" s="79"/>
      <c r="C238" s="79"/>
      <c r="D238" s="79"/>
      <c r="E238" s="79"/>
      <c r="F238" s="79"/>
      <c r="G238" s="79"/>
      <c r="H238" s="79"/>
      <c r="I238" s="79"/>
      <c r="J238" s="79"/>
      <c r="K238" s="79"/>
      <c r="L238" s="79"/>
      <c r="M238" s="79"/>
    </row>
    <row r="239" spans="1:13" x14ac:dyDescent="0.25">
      <c r="A239" s="79"/>
      <c r="B239" s="79"/>
      <c r="C239" s="79"/>
      <c r="D239" s="79"/>
      <c r="E239" s="79"/>
      <c r="F239" s="79"/>
      <c r="G239" s="79"/>
      <c r="H239" s="79"/>
      <c r="I239" s="79"/>
      <c r="J239" s="79"/>
      <c r="K239" s="79"/>
      <c r="L239" s="79"/>
      <c r="M239" s="79"/>
    </row>
    <row r="240" spans="1:13" x14ac:dyDescent="0.25">
      <c r="A240" s="79"/>
      <c r="B240" s="79"/>
      <c r="C240" s="79"/>
      <c r="D240" s="79"/>
      <c r="E240" s="79"/>
      <c r="F240" s="79"/>
      <c r="G240" s="79"/>
      <c r="H240" s="79"/>
      <c r="I240" s="79"/>
      <c r="J240" s="79"/>
      <c r="K240" s="79"/>
      <c r="L240" s="79"/>
      <c r="M240" s="79"/>
    </row>
    <row r="241" spans="1:13" x14ac:dyDescent="0.25">
      <c r="A241" s="79"/>
      <c r="B241" s="79"/>
      <c r="C241" s="79"/>
      <c r="D241" s="79"/>
      <c r="E241" s="79"/>
      <c r="F241" s="79"/>
      <c r="G241" s="79"/>
      <c r="H241" s="79"/>
      <c r="I241" s="79"/>
      <c r="J241" s="79"/>
      <c r="K241" s="79"/>
      <c r="L241" s="79"/>
      <c r="M241" s="79"/>
    </row>
    <row r="242" spans="1:13" x14ac:dyDescent="0.25">
      <c r="A242" s="79"/>
      <c r="B242" s="79"/>
      <c r="C242" s="79"/>
      <c r="D242" s="79"/>
      <c r="E242" s="79"/>
      <c r="F242" s="79"/>
      <c r="G242" s="79"/>
      <c r="H242" s="79"/>
      <c r="I242" s="79"/>
      <c r="J242" s="79"/>
      <c r="K242" s="79"/>
      <c r="L242" s="79"/>
      <c r="M242" s="79"/>
    </row>
    <row r="243" spans="1:13" x14ac:dyDescent="0.25">
      <c r="A243" s="79"/>
      <c r="B243" s="79"/>
      <c r="C243" s="79"/>
      <c r="D243" s="79"/>
      <c r="E243" s="79"/>
      <c r="F243" s="79"/>
      <c r="G243" s="79"/>
      <c r="H243" s="79"/>
      <c r="I243" s="79"/>
      <c r="J243" s="79"/>
      <c r="K243" s="79"/>
      <c r="L243" s="79"/>
      <c r="M243" s="79"/>
    </row>
    <row r="244" spans="1:13" x14ac:dyDescent="0.25">
      <c r="A244" s="79"/>
      <c r="B244" s="79"/>
      <c r="C244" s="79"/>
      <c r="D244" s="79"/>
      <c r="E244" s="79"/>
      <c r="F244" s="79"/>
      <c r="G244" s="79"/>
      <c r="H244" s="79"/>
      <c r="I244" s="79"/>
      <c r="J244" s="79"/>
      <c r="K244" s="79"/>
      <c r="L244" s="79"/>
      <c r="M244" s="79"/>
    </row>
    <row r="245" spans="1:13" x14ac:dyDescent="0.25">
      <c r="A245" s="79"/>
      <c r="B245" s="79"/>
      <c r="C245" s="79"/>
      <c r="D245" s="79"/>
      <c r="E245" s="79"/>
      <c r="F245" s="79"/>
      <c r="G245" s="79"/>
      <c r="H245" s="79"/>
      <c r="I245" s="79"/>
      <c r="J245" s="79"/>
      <c r="K245" s="79"/>
      <c r="L245" s="79"/>
      <c r="M245" s="79"/>
    </row>
    <row r="246" spans="1:13" x14ac:dyDescent="0.25">
      <c r="A246" s="79"/>
      <c r="B246" s="79"/>
      <c r="C246" s="79"/>
      <c r="D246" s="79"/>
      <c r="E246" s="79"/>
      <c r="F246" s="79"/>
      <c r="G246" s="79"/>
      <c r="H246" s="79"/>
      <c r="I246" s="79"/>
      <c r="J246" s="79"/>
      <c r="K246" s="79"/>
      <c r="L246" s="79"/>
      <c r="M246" s="79"/>
    </row>
    <row r="247" spans="1:13" x14ac:dyDescent="0.25">
      <c r="A247" s="79"/>
      <c r="B247" s="79"/>
      <c r="C247" s="79"/>
      <c r="D247" s="79"/>
      <c r="E247" s="79"/>
      <c r="F247" s="79"/>
      <c r="G247" s="79"/>
      <c r="H247" s="79"/>
      <c r="I247" s="79"/>
      <c r="J247" s="79"/>
      <c r="K247" s="79"/>
      <c r="L247" s="79"/>
      <c r="M247" s="79"/>
    </row>
    <row r="248" spans="1:13" x14ac:dyDescent="0.25">
      <c r="A248" s="79"/>
      <c r="B248" s="79"/>
      <c r="C248" s="79"/>
      <c r="D248" s="79"/>
      <c r="E248" s="79"/>
      <c r="F248" s="79"/>
      <c r="G248" s="79"/>
      <c r="H248" s="79"/>
      <c r="I248" s="79"/>
      <c r="J248" s="79"/>
      <c r="K248" s="79"/>
      <c r="L248" s="79"/>
      <c r="M248" s="79"/>
    </row>
    <row r="249" spans="1:13" x14ac:dyDescent="0.25">
      <c r="A249" s="79"/>
      <c r="B249" s="79"/>
      <c r="C249" s="79"/>
      <c r="D249" s="79"/>
      <c r="E249" s="79"/>
      <c r="F249" s="79"/>
      <c r="G249" s="79"/>
      <c r="H249" s="79"/>
      <c r="I249" s="79"/>
      <c r="J249" s="79"/>
      <c r="K249" s="79"/>
      <c r="L249" s="79"/>
      <c r="M249" s="79"/>
    </row>
    <row r="250" spans="1:13" x14ac:dyDescent="0.25">
      <c r="A250" s="79"/>
      <c r="B250" s="79"/>
      <c r="C250" s="79"/>
      <c r="D250" s="79"/>
      <c r="E250" s="79"/>
      <c r="F250" s="79"/>
      <c r="G250" s="79"/>
      <c r="H250" s="79"/>
      <c r="I250" s="79"/>
      <c r="J250" s="79"/>
      <c r="K250" s="79"/>
      <c r="L250" s="79"/>
      <c r="M250" s="79"/>
    </row>
    <row r="251" spans="1:13" x14ac:dyDescent="0.25">
      <c r="A251" s="79"/>
      <c r="B251" s="79"/>
      <c r="C251" s="79"/>
      <c r="D251" s="79"/>
      <c r="E251" s="79"/>
      <c r="F251" s="79"/>
      <c r="G251" s="79"/>
      <c r="H251" s="79"/>
      <c r="I251" s="79"/>
      <c r="J251" s="79"/>
      <c r="K251" s="79"/>
      <c r="L251" s="79"/>
      <c r="M251" s="79"/>
    </row>
    <row r="252" spans="1:13" x14ac:dyDescent="0.25">
      <c r="A252" s="79"/>
      <c r="B252" s="79"/>
      <c r="C252" s="79"/>
      <c r="D252" s="79"/>
      <c r="E252" s="79"/>
      <c r="F252" s="79"/>
      <c r="G252" s="79"/>
      <c r="H252" s="79"/>
      <c r="I252" s="79"/>
      <c r="J252" s="79"/>
      <c r="K252" s="79"/>
      <c r="L252" s="79"/>
      <c r="M252" s="79"/>
    </row>
    <row r="253" spans="1:13" x14ac:dyDescent="0.25">
      <c r="A253" s="79"/>
      <c r="B253" s="79"/>
      <c r="C253" s="79"/>
      <c r="D253" s="79"/>
      <c r="E253" s="79"/>
      <c r="F253" s="79"/>
      <c r="G253" s="79"/>
      <c r="H253" s="79"/>
      <c r="I253" s="79"/>
      <c r="J253" s="79"/>
      <c r="K253" s="79"/>
      <c r="L253" s="79"/>
      <c r="M253" s="79"/>
    </row>
    <row r="254" spans="1:13" x14ac:dyDescent="0.25">
      <c r="A254" s="79"/>
      <c r="B254" s="79"/>
      <c r="C254" s="79"/>
      <c r="D254" s="79"/>
      <c r="E254" s="79"/>
      <c r="F254" s="79"/>
      <c r="G254" s="79"/>
      <c r="H254" s="79"/>
      <c r="I254" s="79"/>
      <c r="J254" s="79"/>
      <c r="K254" s="79"/>
      <c r="L254" s="79"/>
      <c r="M254" s="79"/>
    </row>
    <row r="255" spans="1:13" x14ac:dyDescent="0.25">
      <c r="A255" s="79"/>
      <c r="B255" s="79"/>
      <c r="C255" s="79"/>
      <c r="D255" s="79"/>
      <c r="E255" s="79"/>
      <c r="F255" s="79"/>
      <c r="G255" s="79"/>
      <c r="H255" s="79"/>
      <c r="I255" s="79"/>
      <c r="J255" s="79"/>
      <c r="K255" s="79"/>
      <c r="L255" s="79"/>
      <c r="M255" s="79"/>
    </row>
    <row r="256" spans="1:13" x14ac:dyDescent="0.25">
      <c r="A256" s="79"/>
      <c r="B256" s="79"/>
      <c r="C256" s="79"/>
      <c r="D256" s="79"/>
      <c r="E256" s="79"/>
      <c r="F256" s="79"/>
      <c r="G256" s="79"/>
      <c r="H256" s="79"/>
      <c r="I256" s="79"/>
      <c r="J256" s="79"/>
      <c r="K256" s="79"/>
      <c r="L256" s="79"/>
      <c r="M256" s="79"/>
    </row>
    <row r="257" spans="1:13" x14ac:dyDescent="0.25">
      <c r="A257" s="79"/>
      <c r="B257" s="79"/>
      <c r="C257" s="79"/>
      <c r="D257" s="79"/>
      <c r="E257" s="79"/>
      <c r="F257" s="79"/>
      <c r="G257" s="79"/>
      <c r="H257" s="79"/>
      <c r="I257" s="79"/>
      <c r="J257" s="79"/>
      <c r="K257" s="79"/>
      <c r="L257" s="79"/>
      <c r="M257" s="79"/>
    </row>
    <row r="258" spans="1:13" x14ac:dyDescent="0.25">
      <c r="A258" s="79"/>
      <c r="B258" s="79"/>
      <c r="C258" s="79"/>
      <c r="D258" s="79"/>
      <c r="E258" s="79"/>
      <c r="F258" s="79"/>
      <c r="G258" s="79"/>
      <c r="H258" s="79"/>
      <c r="I258" s="79"/>
      <c r="J258" s="79"/>
      <c r="K258" s="79"/>
      <c r="L258" s="79"/>
      <c r="M258" s="79"/>
    </row>
    <row r="259" spans="1:13" x14ac:dyDescent="0.25">
      <c r="A259" s="79"/>
      <c r="B259" s="79"/>
      <c r="C259" s="79"/>
      <c r="D259" s="79"/>
      <c r="E259" s="79"/>
      <c r="F259" s="79"/>
      <c r="G259" s="79"/>
      <c r="H259" s="79"/>
      <c r="I259" s="79"/>
      <c r="J259" s="79"/>
      <c r="K259" s="79"/>
      <c r="L259" s="79"/>
      <c r="M259" s="79"/>
    </row>
    <row r="260" spans="1:13" x14ac:dyDescent="0.25">
      <c r="A260" s="79"/>
      <c r="B260" s="79"/>
      <c r="C260" s="79"/>
      <c r="D260" s="79"/>
      <c r="E260" s="79"/>
      <c r="F260" s="79"/>
      <c r="G260" s="79"/>
      <c r="H260" s="79"/>
      <c r="I260" s="79"/>
      <c r="J260" s="79"/>
      <c r="K260" s="79"/>
      <c r="L260" s="79"/>
      <c r="M260" s="79"/>
    </row>
    <row r="261" spans="1:13" x14ac:dyDescent="0.25">
      <c r="A261" s="79"/>
      <c r="B261" s="79"/>
      <c r="C261" s="79"/>
      <c r="D261" s="79"/>
      <c r="E261" s="79"/>
      <c r="F261" s="79"/>
      <c r="G261" s="79"/>
      <c r="H261" s="79"/>
      <c r="I261" s="79"/>
      <c r="J261" s="79"/>
      <c r="K261" s="79"/>
      <c r="L261" s="79"/>
      <c r="M261" s="79"/>
    </row>
    <row r="262" spans="1:13" x14ac:dyDescent="0.25">
      <c r="A262" s="79"/>
      <c r="B262" s="79"/>
      <c r="C262" s="79"/>
      <c r="D262" s="79"/>
      <c r="E262" s="79"/>
      <c r="F262" s="79"/>
      <c r="G262" s="79"/>
      <c r="H262" s="79"/>
      <c r="I262" s="79"/>
      <c r="J262" s="79"/>
      <c r="K262" s="79"/>
      <c r="L262" s="79"/>
      <c r="M262" s="79"/>
    </row>
    <row r="263" spans="1:13" x14ac:dyDescent="0.25">
      <c r="A263" s="79"/>
      <c r="B263" s="79"/>
      <c r="C263" s="79"/>
      <c r="D263" s="79"/>
      <c r="E263" s="79"/>
      <c r="F263" s="79"/>
      <c r="G263" s="79"/>
      <c r="H263" s="79"/>
      <c r="I263" s="79"/>
      <c r="J263" s="79"/>
      <c r="K263" s="79"/>
      <c r="L263" s="79"/>
      <c r="M263" s="79"/>
    </row>
    <row r="264" spans="1:13" x14ac:dyDescent="0.25">
      <c r="A264" s="79"/>
      <c r="B264" s="79"/>
      <c r="C264" s="79"/>
      <c r="D264" s="79"/>
      <c r="E264" s="79"/>
      <c r="F264" s="79"/>
      <c r="G264" s="79"/>
      <c r="H264" s="79"/>
      <c r="I264" s="79"/>
      <c r="J264" s="79"/>
      <c r="K264" s="79"/>
      <c r="L264" s="79"/>
      <c r="M264" s="79"/>
    </row>
    <row r="265" spans="1:13" x14ac:dyDescent="0.25">
      <c r="A265" s="79"/>
      <c r="B265" s="79"/>
      <c r="C265" s="79"/>
      <c r="D265" s="79"/>
      <c r="E265" s="79"/>
      <c r="F265" s="79"/>
      <c r="G265" s="79"/>
      <c r="H265" s="79"/>
      <c r="I265" s="79"/>
      <c r="J265" s="79"/>
      <c r="K265" s="79"/>
      <c r="L265" s="79"/>
      <c r="M265" s="79"/>
    </row>
    <row r="266" spans="1:13" x14ac:dyDescent="0.25">
      <c r="A266" s="79"/>
      <c r="B266" s="79"/>
      <c r="C266" s="79"/>
      <c r="D266" s="79"/>
      <c r="E266" s="79"/>
      <c r="F266" s="79"/>
      <c r="G266" s="79"/>
      <c r="H266" s="79"/>
      <c r="I266" s="79"/>
      <c r="J266" s="79"/>
      <c r="K266" s="79"/>
      <c r="L266" s="79"/>
      <c r="M266" s="79"/>
    </row>
    <row r="267" spans="1:13" x14ac:dyDescent="0.25">
      <c r="A267" s="79"/>
      <c r="B267" s="79"/>
      <c r="C267" s="79"/>
      <c r="D267" s="79"/>
      <c r="E267" s="79"/>
      <c r="F267" s="79"/>
      <c r="G267" s="79"/>
      <c r="H267" s="79"/>
      <c r="I267" s="79"/>
      <c r="J267" s="79"/>
      <c r="K267" s="79"/>
      <c r="L267" s="79"/>
      <c r="M267" s="79"/>
    </row>
    <row r="268" spans="1:13" x14ac:dyDescent="0.25">
      <c r="A268" s="79"/>
      <c r="B268" s="79"/>
      <c r="C268" s="79"/>
      <c r="D268" s="79"/>
      <c r="E268" s="79"/>
      <c r="F268" s="79"/>
      <c r="G268" s="79"/>
      <c r="H268" s="79"/>
      <c r="I268" s="79"/>
      <c r="J268" s="79"/>
      <c r="K268" s="79"/>
      <c r="L268" s="79"/>
      <c r="M268" s="79"/>
    </row>
    <row r="269" spans="1:13" x14ac:dyDescent="0.25">
      <c r="A269" s="79"/>
      <c r="B269" s="79"/>
      <c r="C269" s="79"/>
      <c r="D269" s="79"/>
      <c r="E269" s="79"/>
      <c r="F269" s="79"/>
      <c r="G269" s="79"/>
      <c r="H269" s="79"/>
      <c r="I269" s="79"/>
      <c r="J269" s="79"/>
      <c r="K269" s="79"/>
      <c r="L269" s="79"/>
      <c r="M269" s="79"/>
    </row>
    <row r="270" spans="1:13" x14ac:dyDescent="0.25">
      <c r="A270" s="79"/>
      <c r="B270" s="79"/>
      <c r="C270" s="79"/>
      <c r="D270" s="79"/>
      <c r="E270" s="79"/>
      <c r="F270" s="79"/>
      <c r="G270" s="79"/>
      <c r="H270" s="79"/>
      <c r="I270" s="79"/>
      <c r="J270" s="79"/>
      <c r="K270" s="79"/>
      <c r="L270" s="79"/>
      <c r="M270" s="79"/>
    </row>
    <row r="271" spans="1:13" x14ac:dyDescent="0.25">
      <c r="A271" s="79"/>
      <c r="B271" s="79"/>
      <c r="C271" s="79"/>
      <c r="D271" s="79"/>
      <c r="E271" s="79"/>
      <c r="F271" s="79"/>
      <c r="G271" s="79"/>
      <c r="H271" s="79"/>
      <c r="I271" s="79"/>
      <c r="J271" s="79"/>
      <c r="K271" s="79"/>
      <c r="L271" s="79"/>
      <c r="M271" s="79"/>
    </row>
    <row r="272" spans="1:13" x14ac:dyDescent="0.25">
      <c r="A272" s="79"/>
      <c r="B272" s="79"/>
      <c r="C272" s="79"/>
      <c r="D272" s="79"/>
      <c r="E272" s="79"/>
      <c r="F272" s="79"/>
      <c r="G272" s="79"/>
      <c r="H272" s="79"/>
      <c r="I272" s="79"/>
      <c r="J272" s="79"/>
      <c r="K272" s="79"/>
      <c r="L272" s="79"/>
      <c r="M272" s="79"/>
    </row>
    <row r="273" spans="1:13" x14ac:dyDescent="0.25">
      <c r="A273" s="79"/>
      <c r="B273" s="79"/>
      <c r="C273" s="79"/>
      <c r="D273" s="79"/>
      <c r="E273" s="79"/>
      <c r="F273" s="79"/>
      <c r="G273" s="79"/>
      <c r="H273" s="79"/>
      <c r="I273" s="79"/>
      <c r="J273" s="79"/>
      <c r="K273" s="79"/>
      <c r="L273" s="79"/>
      <c r="M273" s="79"/>
    </row>
    <row r="274" spans="1:13" x14ac:dyDescent="0.25">
      <c r="A274" s="79"/>
      <c r="B274" s="79"/>
      <c r="C274" s="79"/>
      <c r="D274" s="79"/>
      <c r="E274" s="79"/>
      <c r="F274" s="79"/>
      <c r="G274" s="79"/>
      <c r="H274" s="79"/>
      <c r="I274" s="79"/>
      <c r="J274" s="79"/>
      <c r="K274" s="79"/>
      <c r="L274" s="79"/>
      <c r="M274" s="79"/>
    </row>
    <row r="275" spans="1:13" x14ac:dyDescent="0.25">
      <c r="A275" s="79"/>
      <c r="B275" s="79"/>
      <c r="C275" s="79"/>
      <c r="D275" s="79"/>
      <c r="E275" s="79"/>
      <c r="F275" s="79"/>
      <c r="G275" s="79"/>
      <c r="H275" s="79"/>
      <c r="I275" s="79"/>
      <c r="J275" s="79"/>
      <c r="K275" s="79"/>
      <c r="L275" s="79"/>
      <c r="M275" s="79"/>
    </row>
    <row r="276" spans="1:13" x14ac:dyDescent="0.25">
      <c r="A276" s="79"/>
      <c r="B276" s="79"/>
      <c r="C276" s="79"/>
      <c r="D276" s="79"/>
      <c r="E276" s="79"/>
      <c r="F276" s="79"/>
      <c r="G276" s="79"/>
      <c r="H276" s="79"/>
      <c r="I276" s="79"/>
      <c r="J276" s="79"/>
      <c r="K276" s="79"/>
      <c r="L276" s="79"/>
      <c r="M276" s="79"/>
    </row>
    <row r="277" spans="1:13" x14ac:dyDescent="0.25">
      <c r="A277" s="79"/>
      <c r="B277" s="79"/>
      <c r="C277" s="79"/>
      <c r="D277" s="79"/>
      <c r="E277" s="79"/>
      <c r="F277" s="79"/>
      <c r="G277" s="79"/>
      <c r="H277" s="79"/>
      <c r="I277" s="79"/>
      <c r="J277" s="79"/>
      <c r="K277" s="79"/>
      <c r="L277" s="79"/>
      <c r="M277" s="79"/>
    </row>
    <row r="278" spans="1:13" x14ac:dyDescent="0.25">
      <c r="A278" s="79"/>
      <c r="B278" s="79"/>
      <c r="C278" s="79"/>
      <c r="D278" s="79"/>
      <c r="E278" s="79"/>
      <c r="F278" s="79"/>
      <c r="G278" s="79"/>
      <c r="H278" s="79"/>
      <c r="I278" s="79"/>
      <c r="J278" s="79"/>
      <c r="K278" s="79"/>
      <c r="L278" s="79"/>
      <c r="M278" s="79"/>
    </row>
    <row r="279" spans="1:13" x14ac:dyDescent="0.25">
      <c r="A279" s="79"/>
      <c r="B279" s="79"/>
      <c r="C279" s="79"/>
      <c r="D279" s="79"/>
      <c r="E279" s="79"/>
      <c r="F279" s="79"/>
      <c r="G279" s="79"/>
      <c r="H279" s="79"/>
      <c r="I279" s="79"/>
      <c r="J279" s="79"/>
      <c r="K279" s="79"/>
      <c r="L279" s="79"/>
      <c r="M279" s="79"/>
    </row>
    <row r="280" spans="1:13" x14ac:dyDescent="0.25">
      <c r="A280" s="79"/>
      <c r="B280" s="79"/>
      <c r="C280" s="79"/>
      <c r="D280" s="79"/>
      <c r="E280" s="79"/>
      <c r="F280" s="79"/>
      <c r="G280" s="79"/>
      <c r="H280" s="79"/>
      <c r="I280" s="79"/>
      <c r="J280" s="79"/>
      <c r="K280" s="79"/>
      <c r="L280" s="79"/>
      <c r="M280" s="79"/>
    </row>
    <row r="281" spans="1:13" x14ac:dyDescent="0.25">
      <c r="A281" s="79"/>
      <c r="B281" s="79"/>
      <c r="C281" s="79"/>
      <c r="D281" s="79"/>
      <c r="E281" s="79"/>
      <c r="F281" s="79"/>
      <c r="G281" s="79"/>
      <c r="H281" s="79"/>
      <c r="I281" s="79"/>
      <c r="J281" s="79"/>
      <c r="K281" s="79"/>
      <c r="L281" s="79"/>
      <c r="M281" s="79"/>
    </row>
    <row r="282" spans="1:13" x14ac:dyDescent="0.25">
      <c r="A282" s="79"/>
      <c r="B282" s="79"/>
      <c r="C282" s="79"/>
      <c r="D282" s="79"/>
      <c r="E282" s="79"/>
      <c r="F282" s="79"/>
      <c r="G282" s="79"/>
      <c r="H282" s="79"/>
      <c r="I282" s="79"/>
      <c r="J282" s="79"/>
      <c r="K282" s="79"/>
      <c r="L282" s="79"/>
      <c r="M282" s="79"/>
    </row>
    <row r="283" spans="1:13" x14ac:dyDescent="0.25">
      <c r="A283" s="79"/>
      <c r="B283" s="79"/>
      <c r="C283" s="79"/>
      <c r="D283" s="79"/>
      <c r="E283" s="79"/>
      <c r="F283" s="79"/>
      <c r="G283" s="79"/>
      <c r="H283" s="79"/>
      <c r="I283" s="79"/>
      <c r="J283" s="79"/>
      <c r="K283" s="79"/>
      <c r="L283" s="79"/>
      <c r="M283" s="79"/>
    </row>
    <row r="284" spans="1:13" x14ac:dyDescent="0.25">
      <c r="A284" s="79"/>
      <c r="B284" s="79"/>
      <c r="C284" s="79"/>
      <c r="D284" s="79"/>
      <c r="E284" s="79"/>
      <c r="F284" s="79"/>
      <c r="G284" s="79"/>
      <c r="H284" s="79"/>
      <c r="I284" s="79"/>
      <c r="J284" s="79"/>
      <c r="K284" s="79"/>
      <c r="L284" s="79"/>
      <c r="M284" s="79"/>
    </row>
    <row r="285" spans="1:13" x14ac:dyDescent="0.25">
      <c r="A285" s="79"/>
      <c r="B285" s="79"/>
      <c r="C285" s="79"/>
      <c r="D285" s="79"/>
      <c r="E285" s="79"/>
      <c r="F285" s="79"/>
      <c r="G285" s="79"/>
      <c r="H285" s="79"/>
      <c r="I285" s="79"/>
      <c r="J285" s="79"/>
      <c r="K285" s="79"/>
      <c r="L285" s="79"/>
      <c r="M285" s="79"/>
    </row>
    <row r="286" spans="1:13" x14ac:dyDescent="0.25">
      <c r="A286" s="79"/>
      <c r="B286" s="79"/>
      <c r="C286" s="79"/>
      <c r="D286" s="79"/>
      <c r="E286" s="79"/>
      <c r="F286" s="79"/>
      <c r="G286" s="79"/>
      <c r="H286" s="79"/>
      <c r="I286" s="79"/>
      <c r="J286" s="79"/>
      <c r="K286" s="79"/>
      <c r="L286" s="79"/>
      <c r="M286" s="79"/>
    </row>
    <row r="287" spans="1:13" x14ac:dyDescent="0.25">
      <c r="A287" s="79"/>
      <c r="B287" s="79"/>
      <c r="C287" s="79"/>
      <c r="D287" s="79"/>
      <c r="E287" s="79"/>
      <c r="F287" s="79"/>
      <c r="G287" s="79"/>
      <c r="H287" s="79"/>
      <c r="I287" s="79"/>
      <c r="J287" s="79"/>
      <c r="K287" s="79"/>
      <c r="L287" s="79"/>
      <c r="M287" s="79"/>
    </row>
    <row r="288" spans="1:13" x14ac:dyDescent="0.25">
      <c r="A288" s="79"/>
      <c r="B288" s="79"/>
      <c r="C288" s="79"/>
      <c r="D288" s="79"/>
      <c r="E288" s="79"/>
      <c r="F288" s="79"/>
      <c r="G288" s="79"/>
      <c r="H288" s="79"/>
      <c r="I288" s="79"/>
      <c r="J288" s="79"/>
      <c r="K288" s="79"/>
      <c r="L288" s="79"/>
      <c r="M288" s="79"/>
    </row>
    <row r="289" spans="1:13" x14ac:dyDescent="0.25">
      <c r="A289" s="79"/>
      <c r="B289" s="79"/>
      <c r="C289" s="79"/>
      <c r="D289" s="79"/>
      <c r="E289" s="79"/>
      <c r="F289" s="79"/>
      <c r="G289" s="79"/>
      <c r="H289" s="79"/>
      <c r="I289" s="79"/>
      <c r="J289" s="79"/>
      <c r="K289" s="79"/>
      <c r="L289" s="79"/>
      <c r="M289" s="79"/>
    </row>
    <row r="290" spans="1:13" x14ac:dyDescent="0.25">
      <c r="A290" s="79"/>
      <c r="B290" s="79"/>
      <c r="C290" s="79"/>
      <c r="D290" s="79"/>
      <c r="E290" s="79"/>
      <c r="F290" s="79"/>
      <c r="G290" s="79"/>
      <c r="H290" s="79"/>
      <c r="I290" s="79"/>
      <c r="J290" s="79"/>
      <c r="K290" s="79"/>
      <c r="L290" s="79"/>
      <c r="M290" s="79"/>
    </row>
    <row r="291" spans="1:13" x14ac:dyDescent="0.25">
      <c r="A291" s="79"/>
      <c r="B291" s="79"/>
      <c r="C291" s="79"/>
      <c r="D291" s="79"/>
      <c r="E291" s="79"/>
      <c r="F291" s="79"/>
      <c r="G291" s="79"/>
      <c r="H291" s="79"/>
      <c r="I291" s="79"/>
      <c r="J291" s="79"/>
      <c r="K291" s="79"/>
      <c r="L291" s="79"/>
      <c r="M291" s="79"/>
    </row>
    <row r="292" spans="1:13" x14ac:dyDescent="0.25">
      <c r="A292" s="79"/>
      <c r="B292" s="79"/>
      <c r="C292" s="79"/>
      <c r="D292" s="79"/>
      <c r="E292" s="79"/>
      <c r="F292" s="79"/>
      <c r="G292" s="79"/>
      <c r="H292" s="79"/>
      <c r="I292" s="79"/>
      <c r="J292" s="79"/>
      <c r="K292" s="79"/>
      <c r="L292" s="79"/>
      <c r="M292" s="79"/>
    </row>
    <row r="293" spans="1:13" x14ac:dyDescent="0.25">
      <c r="A293" s="79"/>
      <c r="B293" s="79"/>
      <c r="C293" s="79"/>
      <c r="D293" s="79"/>
      <c r="E293" s="79"/>
      <c r="F293" s="79"/>
      <c r="G293" s="79"/>
      <c r="H293" s="79"/>
      <c r="I293" s="79"/>
      <c r="J293" s="79"/>
      <c r="K293" s="79"/>
      <c r="L293" s="79"/>
      <c r="M293" s="79"/>
    </row>
    <row r="294" spans="1:13" x14ac:dyDescent="0.25">
      <c r="A294" s="79"/>
      <c r="B294" s="79"/>
      <c r="C294" s="79"/>
      <c r="D294" s="79"/>
      <c r="E294" s="79"/>
      <c r="F294" s="79"/>
      <c r="G294" s="79"/>
      <c r="H294" s="79"/>
      <c r="I294" s="79"/>
      <c r="J294" s="79"/>
      <c r="K294" s="79"/>
      <c r="L294" s="79"/>
      <c r="M294" s="79"/>
    </row>
    <row r="295" spans="1:13" x14ac:dyDescent="0.25">
      <c r="A295" s="79"/>
      <c r="B295" s="79"/>
      <c r="C295" s="79"/>
      <c r="D295" s="79"/>
      <c r="E295" s="79"/>
      <c r="F295" s="79"/>
      <c r="G295" s="79"/>
      <c r="H295" s="79"/>
      <c r="I295" s="79"/>
      <c r="J295" s="79"/>
      <c r="K295" s="79"/>
      <c r="L295" s="79"/>
      <c r="M295" s="79"/>
    </row>
    <row r="296" spans="1:13" x14ac:dyDescent="0.25">
      <c r="A296" s="79"/>
      <c r="B296" s="79"/>
      <c r="C296" s="79"/>
      <c r="D296" s="79"/>
      <c r="E296" s="79"/>
      <c r="F296" s="79"/>
      <c r="G296" s="79"/>
      <c r="H296" s="79"/>
      <c r="I296" s="79"/>
      <c r="J296" s="79"/>
      <c r="K296" s="79"/>
      <c r="L296" s="79"/>
      <c r="M296" s="79"/>
    </row>
    <row r="297" spans="1:13" x14ac:dyDescent="0.25">
      <c r="A297" s="79"/>
      <c r="B297" s="79"/>
      <c r="C297" s="79"/>
      <c r="D297" s="79"/>
      <c r="E297" s="79"/>
      <c r="F297" s="79"/>
      <c r="G297" s="79"/>
      <c r="H297" s="79"/>
      <c r="I297" s="79"/>
      <c r="J297" s="79"/>
      <c r="K297" s="79"/>
      <c r="L297" s="79"/>
      <c r="M297" s="79"/>
    </row>
    <row r="298" spans="1:13" x14ac:dyDescent="0.25">
      <c r="A298" s="79"/>
      <c r="B298" s="79"/>
      <c r="C298" s="79"/>
      <c r="D298" s="79"/>
      <c r="E298" s="79"/>
      <c r="F298" s="79"/>
      <c r="G298" s="79"/>
      <c r="H298" s="79"/>
      <c r="I298" s="79"/>
      <c r="J298" s="79"/>
      <c r="K298" s="79"/>
      <c r="L298" s="79"/>
      <c r="M298" s="79"/>
    </row>
    <row r="299" spans="1:13" x14ac:dyDescent="0.25">
      <c r="A299" s="79"/>
      <c r="B299" s="79"/>
      <c r="C299" s="79"/>
      <c r="D299" s="79"/>
      <c r="E299" s="79"/>
      <c r="F299" s="79"/>
      <c r="G299" s="79"/>
      <c r="H299" s="79"/>
      <c r="I299" s="79"/>
      <c r="J299" s="79"/>
      <c r="K299" s="79"/>
      <c r="L299" s="79"/>
      <c r="M299" s="79"/>
    </row>
    <row r="300" spans="1:13" x14ac:dyDescent="0.25">
      <c r="A300" s="79"/>
      <c r="B300" s="79"/>
      <c r="C300" s="79"/>
      <c r="D300" s="79"/>
      <c r="E300" s="79"/>
      <c r="F300" s="79"/>
      <c r="G300" s="79"/>
      <c r="H300" s="79"/>
      <c r="I300" s="79"/>
      <c r="J300" s="79"/>
      <c r="K300" s="79"/>
      <c r="L300" s="79"/>
      <c r="M300" s="79"/>
    </row>
    <row r="301" spans="1:13" x14ac:dyDescent="0.25">
      <c r="A301" s="79"/>
      <c r="B301" s="79"/>
      <c r="C301" s="79"/>
      <c r="D301" s="79"/>
      <c r="E301" s="79"/>
      <c r="F301" s="79"/>
      <c r="G301" s="79"/>
      <c r="H301" s="79"/>
      <c r="I301" s="79"/>
      <c r="J301" s="79"/>
      <c r="K301" s="79"/>
      <c r="L301" s="79"/>
      <c r="M301" s="79"/>
    </row>
    <row r="302" spans="1:13" x14ac:dyDescent="0.25">
      <c r="A302" s="79"/>
      <c r="B302" s="79"/>
      <c r="C302" s="79"/>
      <c r="D302" s="79"/>
      <c r="E302" s="79"/>
      <c r="F302" s="79"/>
      <c r="G302" s="79"/>
      <c r="H302" s="79"/>
      <c r="I302" s="79"/>
      <c r="J302" s="79"/>
      <c r="K302" s="79"/>
      <c r="L302" s="79"/>
      <c r="M302" s="79"/>
    </row>
    <row r="303" spans="1:13" x14ac:dyDescent="0.25">
      <c r="A303" s="79"/>
      <c r="B303" s="79"/>
      <c r="C303" s="79"/>
      <c r="D303" s="79"/>
      <c r="E303" s="79"/>
      <c r="F303" s="79"/>
      <c r="G303" s="79"/>
      <c r="H303" s="79"/>
      <c r="I303" s="79"/>
      <c r="J303" s="79"/>
      <c r="K303" s="79"/>
      <c r="L303" s="79"/>
      <c r="M303" s="79"/>
    </row>
    <row r="304" spans="1:13" x14ac:dyDescent="0.25">
      <c r="A304" s="79"/>
      <c r="B304" s="79"/>
      <c r="C304" s="79"/>
      <c r="D304" s="79"/>
      <c r="E304" s="79"/>
      <c r="F304" s="79"/>
      <c r="G304" s="79"/>
      <c r="H304" s="79"/>
      <c r="I304" s="79"/>
      <c r="J304" s="79"/>
      <c r="K304" s="79"/>
      <c r="L304" s="79"/>
      <c r="M304" s="79"/>
    </row>
    <row r="305" spans="1:13" x14ac:dyDescent="0.25">
      <c r="A305" s="79"/>
      <c r="B305" s="79"/>
      <c r="C305" s="79"/>
      <c r="D305" s="79"/>
      <c r="E305" s="79"/>
      <c r="F305" s="79"/>
      <c r="G305" s="79"/>
      <c r="H305" s="79"/>
      <c r="I305" s="79"/>
      <c r="J305" s="79"/>
      <c r="K305" s="79"/>
      <c r="L305" s="79"/>
      <c r="M305" s="79"/>
    </row>
    <row r="306" spans="1:13" x14ac:dyDescent="0.25">
      <c r="A306" s="79"/>
      <c r="B306" s="79"/>
      <c r="C306" s="79"/>
      <c r="D306" s="79"/>
      <c r="E306" s="79"/>
      <c r="F306" s="79"/>
      <c r="G306" s="79"/>
      <c r="H306" s="79"/>
      <c r="I306" s="79"/>
      <c r="J306" s="79"/>
      <c r="K306" s="79"/>
      <c r="L306" s="79"/>
      <c r="M306" s="79"/>
    </row>
    <row r="307" spans="1:13" x14ac:dyDescent="0.25">
      <c r="A307" s="79"/>
      <c r="B307" s="79"/>
      <c r="C307" s="79"/>
      <c r="D307" s="79"/>
      <c r="E307" s="79"/>
      <c r="F307" s="79"/>
      <c r="G307" s="79"/>
      <c r="H307" s="79"/>
      <c r="I307" s="79"/>
      <c r="J307" s="79"/>
      <c r="K307" s="79"/>
      <c r="L307" s="79"/>
      <c r="M307" s="79"/>
    </row>
    <row r="308" spans="1:13" x14ac:dyDescent="0.25">
      <c r="A308" s="79"/>
      <c r="B308" s="79"/>
      <c r="C308" s="79"/>
      <c r="D308" s="79"/>
      <c r="E308" s="79"/>
      <c r="F308" s="79"/>
      <c r="G308" s="79"/>
      <c r="H308" s="79"/>
      <c r="I308" s="79"/>
      <c r="J308" s="79"/>
      <c r="K308" s="79"/>
      <c r="L308" s="79"/>
      <c r="M308" s="79"/>
    </row>
    <row r="309" spans="1:13" x14ac:dyDescent="0.25">
      <c r="A309" s="79"/>
      <c r="B309" s="79"/>
      <c r="C309" s="79"/>
      <c r="D309" s="79"/>
      <c r="E309" s="79"/>
      <c r="F309" s="79"/>
      <c r="G309" s="79"/>
      <c r="H309" s="79"/>
      <c r="I309" s="79"/>
      <c r="J309" s="79"/>
      <c r="K309" s="79"/>
      <c r="L309" s="79"/>
      <c r="M309" s="79"/>
    </row>
    <row r="310" spans="1:13" x14ac:dyDescent="0.25">
      <c r="A310" s="79"/>
      <c r="B310" s="79"/>
      <c r="C310" s="79"/>
      <c r="D310" s="79"/>
      <c r="E310" s="79"/>
      <c r="F310" s="79"/>
      <c r="G310" s="79"/>
      <c r="H310" s="79"/>
      <c r="I310" s="79"/>
      <c r="J310" s="79"/>
      <c r="K310" s="79"/>
      <c r="L310" s="79"/>
      <c r="M310" s="79"/>
    </row>
    <row r="311" spans="1:13" x14ac:dyDescent="0.25">
      <c r="A311" s="79"/>
      <c r="B311" s="79"/>
      <c r="C311" s="79"/>
      <c r="D311" s="79"/>
      <c r="E311" s="79"/>
      <c r="F311" s="79"/>
      <c r="G311" s="79"/>
      <c r="H311" s="79"/>
      <c r="I311" s="79"/>
      <c r="J311" s="79"/>
      <c r="K311" s="79"/>
      <c r="L311" s="79"/>
      <c r="M311" s="79"/>
    </row>
    <row r="312" spans="1:13" x14ac:dyDescent="0.25">
      <c r="A312" s="79"/>
      <c r="B312" s="79"/>
      <c r="C312" s="79"/>
      <c r="D312" s="79"/>
      <c r="E312" s="79"/>
      <c r="F312" s="79"/>
      <c r="G312" s="79"/>
      <c r="H312" s="79"/>
      <c r="I312" s="79"/>
      <c r="J312" s="79"/>
      <c r="K312" s="79"/>
      <c r="L312" s="79"/>
      <c r="M312" s="79"/>
    </row>
    <row r="313" spans="1:13" x14ac:dyDescent="0.25">
      <c r="A313" s="79"/>
      <c r="B313" s="79"/>
      <c r="C313" s="79"/>
      <c r="D313" s="79"/>
      <c r="E313" s="79"/>
      <c r="F313" s="79"/>
      <c r="G313" s="79"/>
      <c r="H313" s="79"/>
      <c r="I313" s="79"/>
      <c r="J313" s="79"/>
      <c r="K313" s="79"/>
      <c r="L313" s="79"/>
      <c r="M313" s="79"/>
    </row>
    <row r="314" spans="1:13" x14ac:dyDescent="0.25">
      <c r="A314" s="79"/>
      <c r="B314" s="79"/>
      <c r="C314" s="79"/>
      <c r="D314" s="79"/>
      <c r="E314" s="79"/>
      <c r="F314" s="79"/>
      <c r="G314" s="79"/>
      <c r="H314" s="79"/>
      <c r="I314" s="79"/>
      <c r="J314" s="79"/>
      <c r="K314" s="79"/>
      <c r="L314" s="79"/>
      <c r="M314" s="79"/>
    </row>
    <row r="315" spans="1:13" x14ac:dyDescent="0.25">
      <c r="A315" s="79"/>
      <c r="B315" s="79"/>
      <c r="C315" s="79"/>
      <c r="D315" s="79"/>
      <c r="E315" s="79"/>
      <c r="F315" s="79"/>
      <c r="G315" s="79"/>
      <c r="H315" s="79"/>
      <c r="I315" s="79"/>
      <c r="J315" s="79"/>
      <c r="K315" s="79"/>
      <c r="L315" s="79"/>
      <c r="M315" s="79"/>
    </row>
    <row r="316" spans="1:13" x14ac:dyDescent="0.25">
      <c r="A316" s="79"/>
      <c r="B316" s="79"/>
      <c r="C316" s="79"/>
      <c r="D316" s="79"/>
      <c r="E316" s="79"/>
      <c r="F316" s="79"/>
      <c r="G316" s="79"/>
      <c r="H316" s="79"/>
      <c r="I316" s="79"/>
      <c r="J316" s="79"/>
      <c r="K316" s="79"/>
      <c r="L316" s="79"/>
      <c r="M316" s="79"/>
    </row>
    <row r="317" spans="1:13" x14ac:dyDescent="0.25">
      <c r="A317" s="79"/>
      <c r="B317" s="79"/>
      <c r="C317" s="79"/>
      <c r="D317" s="79"/>
      <c r="E317" s="79"/>
      <c r="F317" s="79"/>
      <c r="G317" s="79"/>
      <c r="H317" s="79"/>
      <c r="I317" s="79"/>
      <c r="J317" s="79"/>
      <c r="K317" s="79"/>
      <c r="L317" s="79"/>
      <c r="M317" s="79"/>
    </row>
    <row r="318" spans="1:13" x14ac:dyDescent="0.25">
      <c r="A318" s="79"/>
      <c r="B318" s="79"/>
      <c r="C318" s="79"/>
      <c r="D318" s="79"/>
      <c r="E318" s="79"/>
      <c r="F318" s="79"/>
      <c r="G318" s="79"/>
      <c r="H318" s="79"/>
      <c r="I318" s="79"/>
      <c r="J318" s="79"/>
      <c r="K318" s="79"/>
      <c r="L318" s="79"/>
      <c r="M318" s="79"/>
    </row>
    <row r="319" spans="1:13" x14ac:dyDescent="0.25">
      <c r="A319" s="79"/>
      <c r="B319" s="79"/>
      <c r="C319" s="79"/>
      <c r="D319" s="79"/>
      <c r="E319" s="79"/>
      <c r="F319" s="79"/>
      <c r="G319" s="79"/>
      <c r="H319" s="79"/>
      <c r="I319" s="79"/>
      <c r="J319" s="79"/>
      <c r="K319" s="79"/>
      <c r="L319" s="79"/>
      <c r="M319" s="79"/>
    </row>
    <row r="320" spans="1:13" x14ac:dyDescent="0.25">
      <c r="A320" s="79"/>
      <c r="B320" s="79"/>
      <c r="C320" s="79"/>
      <c r="D320" s="79"/>
      <c r="E320" s="79"/>
      <c r="F320" s="79"/>
      <c r="G320" s="79"/>
      <c r="H320" s="79"/>
      <c r="I320" s="79"/>
      <c r="J320" s="79"/>
      <c r="K320" s="79"/>
      <c r="L320" s="79"/>
      <c r="M320" s="79"/>
    </row>
    <row r="321" spans="1:13" x14ac:dyDescent="0.25">
      <c r="A321" s="79"/>
      <c r="B321" s="79"/>
      <c r="C321" s="79"/>
      <c r="D321" s="79"/>
      <c r="E321" s="79"/>
      <c r="F321" s="79"/>
      <c r="G321" s="79"/>
      <c r="H321" s="79"/>
      <c r="I321" s="79"/>
      <c r="J321" s="79"/>
      <c r="K321" s="79"/>
      <c r="L321" s="79"/>
      <c r="M321" s="79"/>
    </row>
    <row r="322" spans="1:13" x14ac:dyDescent="0.25">
      <c r="A322" s="79"/>
      <c r="B322" s="79"/>
      <c r="C322" s="79"/>
      <c r="D322" s="79"/>
      <c r="E322" s="79"/>
      <c r="F322" s="79"/>
      <c r="G322" s="79"/>
      <c r="H322" s="79"/>
      <c r="I322" s="79"/>
      <c r="J322" s="79"/>
      <c r="K322" s="79"/>
      <c r="L322" s="79"/>
      <c r="M322" s="79"/>
    </row>
    <row r="323" spans="1:13" x14ac:dyDescent="0.25">
      <c r="A323" s="79"/>
      <c r="B323" s="79"/>
      <c r="C323" s="79"/>
      <c r="D323" s="79"/>
      <c r="E323" s="79"/>
      <c r="F323" s="79"/>
      <c r="G323" s="79"/>
      <c r="H323" s="79"/>
      <c r="I323" s="79"/>
      <c r="J323" s="79"/>
      <c r="K323" s="79"/>
      <c r="L323" s="79"/>
      <c r="M323" s="79"/>
    </row>
    <row r="324" spans="1:13" x14ac:dyDescent="0.25">
      <c r="A324" s="79"/>
      <c r="B324" s="79"/>
      <c r="C324" s="79"/>
      <c r="D324" s="79"/>
      <c r="E324" s="79"/>
      <c r="F324" s="79"/>
      <c r="G324" s="79"/>
      <c r="H324" s="79"/>
      <c r="I324" s="79"/>
      <c r="J324" s="79"/>
      <c r="K324" s="79"/>
      <c r="L324" s="79"/>
      <c r="M324" s="79"/>
    </row>
    <row r="325" spans="1:13" x14ac:dyDescent="0.25">
      <c r="A325" s="79"/>
      <c r="B325" s="79"/>
      <c r="C325" s="79"/>
      <c r="D325" s="79"/>
      <c r="E325" s="79"/>
      <c r="F325" s="79"/>
      <c r="G325" s="79"/>
      <c r="H325" s="79"/>
      <c r="I325" s="79"/>
      <c r="J325" s="79"/>
      <c r="K325" s="79"/>
      <c r="L325" s="79"/>
      <c r="M325" s="79"/>
    </row>
    <row r="326" spans="1:13" x14ac:dyDescent="0.25">
      <c r="A326" s="79"/>
      <c r="B326" s="79"/>
      <c r="C326" s="79"/>
      <c r="D326" s="79"/>
      <c r="E326" s="79"/>
      <c r="F326" s="79"/>
      <c r="G326" s="79"/>
      <c r="H326" s="79"/>
      <c r="I326" s="79"/>
      <c r="J326" s="79"/>
      <c r="K326" s="79"/>
      <c r="L326" s="79"/>
      <c r="M326" s="79"/>
    </row>
    <row r="327" spans="1:13" x14ac:dyDescent="0.25">
      <c r="A327" s="79"/>
      <c r="B327" s="79"/>
      <c r="C327" s="79"/>
      <c r="D327" s="79"/>
      <c r="E327" s="79"/>
      <c r="F327" s="79"/>
      <c r="G327" s="79"/>
      <c r="H327" s="79"/>
      <c r="I327" s="79"/>
      <c r="J327" s="79"/>
      <c r="K327" s="79"/>
      <c r="L327" s="79"/>
      <c r="M327" s="79"/>
    </row>
  </sheetData>
  <sheetProtection algorithmName="SHA-512" hashValue="6dPNBd8+GNom/gzt7G3M6ZJglUQmK9SiQCKipFBB+Q/YP8Ix6JcdwOTtklNHEgcz/xEvueNU+Ma8aisyd0o4XQ==" saltValue="tBE4Z/MkAkbAa5dlaAYB7g==" spinCount="100000" sheet="1" objects="1" scenarios="1"/>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M71"/>
  <sheetViews>
    <sheetView zoomScale="70" zoomScaleNormal="70" workbookViewId="0">
      <pane ySplit="2" topLeftCell="A3" activePane="bottomLeft" state="frozen"/>
      <selection activeCell="D31" sqref="D31"/>
      <selection pane="bottomLeft" activeCell="A32" sqref="A32"/>
    </sheetView>
  </sheetViews>
  <sheetFormatPr defaultColWidth="8.7265625" defaultRowHeight="14.5" x14ac:dyDescent="0.35"/>
  <cols>
    <col min="1" max="1" width="86.26953125" style="81" bestFit="1" customWidth="1"/>
    <col min="2" max="2" width="26.54296875" style="81" customWidth="1"/>
    <col min="3" max="3" width="15.81640625" style="81" bestFit="1" customWidth="1"/>
    <col min="4" max="4" width="16" style="81" customWidth="1"/>
    <col min="5" max="5" width="15.1796875" style="81" customWidth="1"/>
    <col min="6" max="7" width="11.7265625" style="81" bestFit="1" customWidth="1"/>
    <col min="8" max="8" width="11.453125" style="81" customWidth="1"/>
    <col min="9" max="9" width="19.7265625" style="81" customWidth="1"/>
    <col min="10" max="10" width="14.26953125" style="81" customWidth="1"/>
    <col min="11" max="16384" width="8.7265625" style="81"/>
  </cols>
  <sheetData>
    <row r="1" spans="1:9" ht="33.5" x14ac:dyDescent="0.75">
      <c r="A1" s="80" t="s">
        <v>384</v>
      </c>
    </row>
    <row r="2" spans="1:9" x14ac:dyDescent="0.35">
      <c r="A2" s="82" t="s">
        <v>385</v>
      </c>
      <c r="B2" s="82" t="s">
        <v>386</v>
      </c>
      <c r="C2" s="82" t="s">
        <v>387</v>
      </c>
    </row>
    <row r="3" spans="1:9" x14ac:dyDescent="0.35">
      <c r="A3" s="83" t="s">
        <v>388</v>
      </c>
      <c r="B3" s="84"/>
      <c r="C3" s="85"/>
      <c r="D3" s="85"/>
      <c r="E3" s="85"/>
      <c r="F3" s="85"/>
      <c r="G3" s="85"/>
      <c r="H3" s="85"/>
      <c r="I3" s="85"/>
    </row>
    <row r="4" spans="1:9" x14ac:dyDescent="0.35">
      <c r="A4" s="86" t="s">
        <v>389</v>
      </c>
      <c r="B4" s="87" t="s">
        <v>390</v>
      </c>
    </row>
    <row r="5" spans="1:9" x14ac:dyDescent="0.35">
      <c r="A5" s="86" t="s">
        <v>489</v>
      </c>
      <c r="B5" s="87" t="s">
        <v>391</v>
      </c>
    </row>
    <row r="6" spans="1:9" x14ac:dyDescent="0.35">
      <c r="A6" s="88" t="s">
        <v>392</v>
      </c>
      <c r="B6" s="89" t="s">
        <v>393</v>
      </c>
    </row>
    <row r="7" spans="1:9" x14ac:dyDescent="0.35">
      <c r="B7" s="90"/>
    </row>
    <row r="8" spans="1:9" x14ac:dyDescent="0.35">
      <c r="A8" s="83" t="s">
        <v>394</v>
      </c>
      <c r="B8" s="84"/>
      <c r="C8" s="85"/>
      <c r="D8" s="85"/>
      <c r="E8" s="85"/>
      <c r="F8" s="85"/>
      <c r="G8" s="85"/>
      <c r="H8" s="85"/>
      <c r="I8" s="85"/>
    </row>
    <row r="9" spans="1:9" x14ac:dyDescent="0.35">
      <c r="A9" s="91" t="s">
        <v>395</v>
      </c>
      <c r="B9" s="92" t="s">
        <v>396</v>
      </c>
      <c r="C9" s="86" t="s">
        <v>397</v>
      </c>
      <c r="D9" s="86" t="s">
        <v>398</v>
      </c>
      <c r="E9" s="93"/>
    </row>
    <row r="10" spans="1:9" x14ac:dyDescent="0.35">
      <c r="A10" s="91" t="s">
        <v>399</v>
      </c>
      <c r="B10" s="92" t="s">
        <v>396</v>
      </c>
      <c r="C10" s="86" t="s">
        <v>397</v>
      </c>
      <c r="D10" s="86" t="s">
        <v>398</v>
      </c>
    </row>
    <row r="11" spans="1:9" x14ac:dyDescent="0.35">
      <c r="A11" s="91" t="s">
        <v>400</v>
      </c>
      <c r="B11" s="92" t="s">
        <v>401</v>
      </c>
      <c r="C11" s="86" t="s">
        <v>402</v>
      </c>
    </row>
    <row r="12" spans="1:9" ht="29" x14ac:dyDescent="0.35">
      <c r="A12" s="94" t="s">
        <v>403</v>
      </c>
      <c r="B12" s="92" t="s">
        <v>393</v>
      </c>
      <c r="C12" s="86" t="s">
        <v>397</v>
      </c>
    </row>
    <row r="13" spans="1:9" x14ac:dyDescent="0.35">
      <c r="A13" s="91" t="s">
        <v>404</v>
      </c>
      <c r="B13" s="92" t="s">
        <v>401</v>
      </c>
      <c r="C13" s="86" t="s">
        <v>402</v>
      </c>
    </row>
    <row r="14" spans="1:9" x14ac:dyDescent="0.35">
      <c r="A14" s="95" t="s">
        <v>405</v>
      </c>
      <c r="B14" s="96" t="s">
        <v>401</v>
      </c>
      <c r="C14" s="95" t="s">
        <v>402</v>
      </c>
    </row>
    <row r="15" spans="1:9" x14ac:dyDescent="0.35">
      <c r="A15" s="325" t="s">
        <v>406</v>
      </c>
      <c r="B15" s="326" t="s">
        <v>393</v>
      </c>
      <c r="C15" s="88"/>
      <c r="D15" s="97" t="s">
        <v>407</v>
      </c>
      <c r="E15" s="97" t="s">
        <v>408</v>
      </c>
      <c r="F15" s="97" t="s">
        <v>409</v>
      </c>
    </row>
    <row r="16" spans="1:9" x14ac:dyDescent="0.35">
      <c r="A16" s="325"/>
      <c r="B16" s="326"/>
      <c r="C16" s="98" t="s">
        <v>6</v>
      </c>
      <c r="D16" s="86" t="s">
        <v>397</v>
      </c>
      <c r="E16" s="86" t="s">
        <v>397</v>
      </c>
      <c r="F16" s="86" t="s">
        <v>397</v>
      </c>
    </row>
    <row r="17" spans="1:9" x14ac:dyDescent="0.35">
      <c r="A17" s="325"/>
      <c r="B17" s="326"/>
      <c r="C17" s="98" t="s">
        <v>7</v>
      </c>
      <c r="D17" s="86" t="s">
        <v>397</v>
      </c>
      <c r="E17" s="86" t="s">
        <v>397</v>
      </c>
      <c r="F17" s="86" t="s">
        <v>397</v>
      </c>
    </row>
    <row r="18" spans="1:9" ht="45" customHeight="1" x14ac:dyDescent="0.35">
      <c r="A18" s="325" t="s">
        <v>490</v>
      </c>
      <c r="B18" s="327" t="s">
        <v>410</v>
      </c>
      <c r="C18" s="86" t="s">
        <v>95</v>
      </c>
      <c r="D18" s="87" t="s">
        <v>90</v>
      </c>
      <c r="E18" s="87" t="s">
        <v>91</v>
      </c>
      <c r="F18" s="87" t="s">
        <v>92</v>
      </c>
      <c r="G18" s="87" t="s">
        <v>93</v>
      </c>
      <c r="H18" s="87" t="s">
        <v>411</v>
      </c>
      <c r="I18" s="86" t="s">
        <v>412</v>
      </c>
    </row>
    <row r="19" spans="1:9" ht="43.5" x14ac:dyDescent="0.35">
      <c r="A19" s="325"/>
      <c r="B19" s="327"/>
      <c r="C19" s="95" t="s">
        <v>413</v>
      </c>
      <c r="D19" s="86" t="s">
        <v>397</v>
      </c>
      <c r="E19" s="86" t="s">
        <v>397</v>
      </c>
      <c r="F19" s="86" t="s">
        <v>397</v>
      </c>
      <c r="G19" s="86" t="s">
        <v>397</v>
      </c>
      <c r="H19" s="86" t="s">
        <v>397</v>
      </c>
      <c r="I19" s="86" t="s">
        <v>397</v>
      </c>
    </row>
    <row r="20" spans="1:9" x14ac:dyDescent="0.35">
      <c r="A20" s="99" t="s">
        <v>491</v>
      </c>
      <c r="B20" s="100" t="s">
        <v>393</v>
      </c>
      <c r="C20" s="86" t="s">
        <v>397</v>
      </c>
    </row>
    <row r="21" spans="1:9" x14ac:dyDescent="0.35">
      <c r="A21" s="99" t="s">
        <v>492</v>
      </c>
      <c r="B21" s="100" t="s">
        <v>393</v>
      </c>
      <c r="C21" s="86" t="s">
        <v>397</v>
      </c>
    </row>
    <row r="22" spans="1:9" x14ac:dyDescent="0.35">
      <c r="A22" s="99" t="s">
        <v>493</v>
      </c>
      <c r="B22" s="100" t="s">
        <v>393</v>
      </c>
      <c r="C22" s="86" t="s">
        <v>397</v>
      </c>
    </row>
    <row r="24" spans="1:9" x14ac:dyDescent="0.35">
      <c r="A24" s="83" t="s">
        <v>414</v>
      </c>
      <c r="B24" s="85"/>
      <c r="C24" s="85"/>
      <c r="D24" s="85"/>
      <c r="E24" s="85"/>
      <c r="F24" s="85"/>
      <c r="G24" s="85"/>
      <c r="H24" s="85"/>
      <c r="I24" s="85"/>
    </row>
    <row r="25" spans="1:9" ht="76.900000000000006" customHeight="1" x14ac:dyDescent="0.35">
      <c r="A25" s="91" t="s">
        <v>494</v>
      </c>
      <c r="B25" s="101" t="s">
        <v>415</v>
      </c>
      <c r="C25" s="95" t="s">
        <v>402</v>
      </c>
    </row>
    <row r="26" spans="1:9" ht="29" x14ac:dyDescent="0.35">
      <c r="A26" s="91" t="s">
        <v>416</v>
      </c>
      <c r="B26" s="96" t="s">
        <v>401</v>
      </c>
      <c r="C26" s="102" t="s">
        <v>417</v>
      </c>
      <c r="D26" s="102" t="s">
        <v>418</v>
      </c>
      <c r="E26" s="102" t="s">
        <v>419</v>
      </c>
    </row>
    <row r="27" spans="1:9" x14ac:dyDescent="0.35">
      <c r="A27" s="91" t="s">
        <v>118</v>
      </c>
      <c r="B27" s="96" t="s">
        <v>401</v>
      </c>
      <c r="C27" s="102" t="s">
        <v>420</v>
      </c>
    </row>
    <row r="28" spans="1:9" x14ac:dyDescent="0.35">
      <c r="A28" s="91" t="s">
        <v>48</v>
      </c>
      <c r="B28" s="96" t="s">
        <v>401</v>
      </c>
      <c r="C28" s="102" t="s">
        <v>420</v>
      </c>
    </row>
    <row r="29" spans="1:9" ht="43.5" x14ac:dyDescent="0.35">
      <c r="A29" s="91" t="s">
        <v>47</v>
      </c>
      <c r="B29" s="96" t="s">
        <v>401</v>
      </c>
      <c r="C29" s="102" t="s">
        <v>421</v>
      </c>
      <c r="D29" s="102" t="s">
        <v>422</v>
      </c>
      <c r="E29" s="172" t="s">
        <v>495</v>
      </c>
      <c r="F29" s="102" t="s">
        <v>419</v>
      </c>
    </row>
    <row r="30" spans="1:9" ht="43.5" x14ac:dyDescent="0.35">
      <c r="A30" s="91" t="s">
        <v>496</v>
      </c>
      <c r="B30" s="96" t="s">
        <v>401</v>
      </c>
      <c r="C30" s="102" t="s">
        <v>423</v>
      </c>
      <c r="D30" s="102" t="s">
        <v>424</v>
      </c>
      <c r="E30" s="102" t="s">
        <v>425</v>
      </c>
      <c r="F30" s="102" t="s">
        <v>419</v>
      </c>
    </row>
    <row r="31" spans="1:9" ht="43.5" x14ac:dyDescent="0.35">
      <c r="A31" s="91" t="s">
        <v>45</v>
      </c>
      <c r="B31" s="96" t="s">
        <v>401</v>
      </c>
      <c r="C31" s="102" t="s">
        <v>423</v>
      </c>
      <c r="D31" s="102" t="s">
        <v>424</v>
      </c>
      <c r="E31" s="102" t="s">
        <v>425</v>
      </c>
      <c r="F31" s="102" t="s">
        <v>419</v>
      </c>
    </row>
    <row r="32" spans="1:9" ht="43.5" x14ac:dyDescent="0.35">
      <c r="A32" s="91" t="s">
        <v>426</v>
      </c>
      <c r="B32" s="96" t="s">
        <v>401</v>
      </c>
      <c r="C32" s="102" t="s">
        <v>423</v>
      </c>
      <c r="D32" s="102" t="s">
        <v>424</v>
      </c>
      <c r="E32" s="102" t="s">
        <v>425</v>
      </c>
      <c r="F32" s="102" t="s">
        <v>419</v>
      </c>
    </row>
    <row r="33" spans="1:10" x14ac:dyDescent="0.35">
      <c r="A33" s="91" t="s">
        <v>43</v>
      </c>
      <c r="B33" s="96" t="s">
        <v>401</v>
      </c>
      <c r="C33" s="102" t="s">
        <v>12</v>
      </c>
      <c r="D33" s="102" t="s">
        <v>13</v>
      </c>
      <c r="E33" s="102" t="s">
        <v>427</v>
      </c>
      <c r="F33" s="102" t="s">
        <v>428</v>
      </c>
      <c r="G33" s="102" t="s">
        <v>419</v>
      </c>
    </row>
    <row r="34" spans="1:10" ht="43.5" x14ac:dyDescent="0.35">
      <c r="A34" s="91" t="s">
        <v>41</v>
      </c>
      <c r="B34" s="92" t="s">
        <v>429</v>
      </c>
      <c r="C34" s="91" t="s">
        <v>430</v>
      </c>
      <c r="D34" s="102" t="s">
        <v>1</v>
      </c>
      <c r="E34" s="102" t="s">
        <v>431</v>
      </c>
      <c r="F34" s="102" t="s">
        <v>2</v>
      </c>
      <c r="G34" s="102" t="s">
        <v>432</v>
      </c>
      <c r="H34" s="102" t="s">
        <v>433</v>
      </c>
      <c r="I34" s="102" t="s">
        <v>434</v>
      </c>
    </row>
    <row r="35" spans="1:10" x14ac:dyDescent="0.35">
      <c r="A35" s="91" t="s">
        <v>42</v>
      </c>
      <c r="B35" s="96" t="s">
        <v>401</v>
      </c>
      <c r="C35" s="102" t="s">
        <v>12</v>
      </c>
      <c r="D35" s="102" t="s">
        <v>13</v>
      </c>
      <c r="E35" s="102" t="s">
        <v>427</v>
      </c>
      <c r="F35" s="102" t="s">
        <v>428</v>
      </c>
      <c r="G35" s="102" t="s">
        <v>419</v>
      </c>
    </row>
    <row r="36" spans="1:10" ht="43.5" x14ac:dyDescent="0.35">
      <c r="A36" s="91" t="s">
        <v>41</v>
      </c>
      <c r="B36" s="92" t="s">
        <v>429</v>
      </c>
      <c r="C36" s="91" t="s">
        <v>430</v>
      </c>
      <c r="D36" s="91" t="s">
        <v>1</v>
      </c>
      <c r="E36" s="91" t="s">
        <v>431</v>
      </c>
      <c r="F36" s="102" t="s">
        <v>2</v>
      </c>
      <c r="G36" s="102" t="s">
        <v>432</v>
      </c>
      <c r="H36" s="102" t="s">
        <v>433</v>
      </c>
      <c r="I36" s="102" t="s">
        <v>434</v>
      </c>
    </row>
    <row r="37" spans="1:10" x14ac:dyDescent="0.35">
      <c r="A37" s="91" t="s">
        <v>40</v>
      </c>
      <c r="B37" s="92" t="s">
        <v>393</v>
      </c>
      <c r="C37" s="102" t="s">
        <v>397</v>
      </c>
    </row>
    <row r="38" spans="1:10" ht="29" x14ac:dyDescent="0.35">
      <c r="A38" s="91" t="s">
        <v>39</v>
      </c>
      <c r="B38" s="92" t="s">
        <v>429</v>
      </c>
      <c r="C38" s="102" t="s">
        <v>435</v>
      </c>
      <c r="D38" s="102" t="s">
        <v>436</v>
      </c>
      <c r="E38" s="102" t="s">
        <v>437</v>
      </c>
      <c r="F38" s="102" t="s">
        <v>438</v>
      </c>
      <c r="G38" s="103"/>
      <c r="H38" s="103"/>
      <c r="I38" s="103"/>
      <c r="J38" s="103"/>
    </row>
    <row r="39" spans="1:10" x14ac:dyDescent="0.35">
      <c r="A39" s="103"/>
      <c r="B39" s="103"/>
      <c r="C39" s="104"/>
      <c r="D39" s="104"/>
      <c r="E39" s="104"/>
      <c r="F39" s="104"/>
      <c r="G39" s="104"/>
      <c r="H39" s="104"/>
      <c r="I39" s="103"/>
      <c r="J39" s="103"/>
    </row>
    <row r="40" spans="1:10" x14ac:dyDescent="0.35">
      <c r="A40" s="83" t="s">
        <v>9</v>
      </c>
      <c r="B40" s="85"/>
      <c r="C40" s="85"/>
      <c r="D40" s="85"/>
      <c r="E40" s="85"/>
      <c r="F40" s="85"/>
      <c r="G40" s="85"/>
      <c r="H40" s="85"/>
      <c r="I40" s="85"/>
      <c r="J40" s="103"/>
    </row>
    <row r="41" spans="1:10" x14ac:dyDescent="0.35">
      <c r="A41" s="99" t="s">
        <v>439</v>
      </c>
      <c r="B41" s="96" t="s">
        <v>401</v>
      </c>
      <c r="C41" s="105" t="s">
        <v>420</v>
      </c>
      <c r="D41" s="104"/>
      <c r="E41" s="104"/>
      <c r="F41" s="104"/>
      <c r="G41" s="104"/>
      <c r="H41" s="104"/>
      <c r="I41" s="103"/>
      <c r="J41" s="103"/>
    </row>
    <row r="42" spans="1:10" x14ac:dyDescent="0.35">
      <c r="A42" s="106" t="s">
        <v>37</v>
      </c>
      <c r="B42" s="96" t="s">
        <v>401</v>
      </c>
      <c r="C42" s="91" t="s">
        <v>440</v>
      </c>
      <c r="D42" s="91" t="s">
        <v>427</v>
      </c>
      <c r="E42" s="91" t="s">
        <v>13</v>
      </c>
      <c r="F42" s="91" t="s">
        <v>12</v>
      </c>
      <c r="G42" s="91" t="s">
        <v>441</v>
      </c>
      <c r="H42" s="104"/>
      <c r="I42" s="103"/>
      <c r="J42" s="103"/>
    </row>
    <row r="43" spans="1:10" x14ac:dyDescent="0.35">
      <c r="A43" s="107" t="s">
        <v>36</v>
      </c>
      <c r="B43" s="96" t="s">
        <v>401</v>
      </c>
      <c r="C43" s="108" t="s">
        <v>402</v>
      </c>
    </row>
    <row r="44" spans="1:10" x14ac:dyDescent="0.35">
      <c r="A44" s="91" t="s">
        <v>35</v>
      </c>
      <c r="B44" s="96" t="s">
        <v>401</v>
      </c>
      <c r="C44" s="108" t="s">
        <v>402</v>
      </c>
    </row>
    <row r="45" spans="1:10" x14ac:dyDescent="0.35">
      <c r="A45" s="99" t="s">
        <v>34</v>
      </c>
      <c r="B45" s="96" t="s">
        <v>401</v>
      </c>
      <c r="C45" s="108" t="s">
        <v>402</v>
      </c>
    </row>
    <row r="46" spans="1:10" x14ac:dyDescent="0.35">
      <c r="A46" s="81" t="s">
        <v>33</v>
      </c>
      <c r="B46" s="96" t="s">
        <v>401</v>
      </c>
      <c r="C46" s="108" t="s">
        <v>402</v>
      </c>
    </row>
    <row r="47" spans="1:10" x14ac:dyDescent="0.35">
      <c r="A47" s="106" t="s">
        <v>32</v>
      </c>
      <c r="B47" s="96" t="s">
        <v>401</v>
      </c>
      <c r="C47" s="108" t="s">
        <v>402</v>
      </c>
    </row>
    <row r="49" spans="1:13" x14ac:dyDescent="0.35">
      <c r="A49" s="83" t="s">
        <v>442</v>
      </c>
      <c r="B49" s="85"/>
      <c r="C49" s="85"/>
      <c r="D49" s="85"/>
      <c r="E49" s="85"/>
      <c r="F49" s="85"/>
      <c r="G49" s="85"/>
      <c r="H49" s="85"/>
      <c r="I49" s="85"/>
    </row>
    <row r="50" spans="1:13" x14ac:dyDescent="0.35">
      <c r="A50" s="91" t="s">
        <v>31</v>
      </c>
      <c r="B50" s="96" t="s">
        <v>401</v>
      </c>
      <c r="C50" s="102" t="s">
        <v>402</v>
      </c>
    </row>
    <row r="51" spans="1:13" x14ac:dyDescent="0.35">
      <c r="A51" s="91" t="s">
        <v>443</v>
      </c>
      <c r="B51" s="96" t="s">
        <v>401</v>
      </c>
      <c r="C51" s="109" t="s">
        <v>444</v>
      </c>
      <c r="D51" s="110" t="s">
        <v>445</v>
      </c>
      <c r="E51" s="109" t="s">
        <v>446</v>
      </c>
      <c r="F51" s="109" t="s">
        <v>419</v>
      </c>
    </row>
    <row r="52" spans="1:13" ht="29" x14ac:dyDescent="0.35">
      <c r="A52" s="91" t="s">
        <v>447</v>
      </c>
      <c r="B52" s="96" t="s">
        <v>401</v>
      </c>
      <c r="C52" s="111" t="s">
        <v>448</v>
      </c>
      <c r="D52" s="111" t="s">
        <v>3</v>
      </c>
      <c r="E52" s="111" t="s">
        <v>449</v>
      </c>
      <c r="F52" s="103"/>
    </row>
    <row r="54" spans="1:13" x14ac:dyDescent="0.35">
      <c r="A54" s="83" t="s">
        <v>450</v>
      </c>
      <c r="B54" s="85"/>
      <c r="C54" s="85"/>
      <c r="D54" s="85"/>
      <c r="E54" s="85"/>
      <c r="F54" s="85"/>
      <c r="G54" s="85"/>
      <c r="H54" s="85"/>
      <c r="I54" s="85"/>
    </row>
    <row r="55" spans="1:13" ht="29" x14ac:dyDescent="0.35">
      <c r="A55" s="95" t="s">
        <v>28</v>
      </c>
      <c r="B55" s="96" t="s">
        <v>401</v>
      </c>
      <c r="C55" s="112" t="s">
        <v>402</v>
      </c>
    </row>
    <row r="56" spans="1:13" x14ac:dyDescent="0.35">
      <c r="A56" s="113" t="s">
        <v>27</v>
      </c>
      <c r="B56" s="96" t="s">
        <v>401</v>
      </c>
      <c r="C56" s="102" t="s">
        <v>402</v>
      </c>
    </row>
    <row r="57" spans="1:13" x14ac:dyDescent="0.35">
      <c r="A57" s="95" t="s">
        <v>26</v>
      </c>
      <c r="B57" s="96" t="s">
        <v>401</v>
      </c>
      <c r="C57" s="102" t="s">
        <v>402</v>
      </c>
    </row>
    <row r="58" spans="1:13" x14ac:dyDescent="0.35">
      <c r="A58" s="99" t="s">
        <v>25</v>
      </c>
      <c r="B58" s="96" t="s">
        <v>401</v>
      </c>
      <c r="C58" s="102" t="s">
        <v>402</v>
      </c>
    </row>
    <row r="59" spans="1:13" x14ac:dyDescent="0.35">
      <c r="A59" s="99" t="s">
        <v>24</v>
      </c>
      <c r="B59" s="96" t="s">
        <v>401</v>
      </c>
      <c r="C59" s="105" t="s">
        <v>402</v>
      </c>
    </row>
    <row r="60" spans="1:13" ht="43.5" x14ac:dyDescent="0.35">
      <c r="A60" s="114" t="s">
        <v>23</v>
      </c>
      <c r="B60" s="96" t="s">
        <v>401</v>
      </c>
      <c r="C60" s="91" t="s">
        <v>451</v>
      </c>
      <c r="D60" s="115" t="s">
        <v>452</v>
      </c>
      <c r="E60" s="115" t="s">
        <v>453</v>
      </c>
      <c r="F60" s="115" t="s">
        <v>454</v>
      </c>
      <c r="G60" s="115" t="s">
        <v>441</v>
      </c>
      <c r="H60" s="116"/>
      <c r="I60" s="117"/>
      <c r="J60" s="116"/>
      <c r="K60" s="116"/>
      <c r="L60" s="118"/>
      <c r="M60" s="118"/>
    </row>
    <row r="61" spans="1:13" x14ac:dyDescent="0.35">
      <c r="A61" s="106" t="s">
        <v>497</v>
      </c>
      <c r="B61" s="96" t="s">
        <v>401</v>
      </c>
      <c r="C61" s="102" t="s">
        <v>455</v>
      </c>
      <c r="D61" s="88" t="s">
        <v>427</v>
      </c>
      <c r="E61" s="88" t="s">
        <v>456</v>
      </c>
      <c r="F61" s="88" t="s">
        <v>12</v>
      </c>
    </row>
    <row r="62" spans="1:13" x14ac:dyDescent="0.35">
      <c r="A62" s="99" t="s">
        <v>498</v>
      </c>
      <c r="B62" s="96" t="s">
        <v>401</v>
      </c>
      <c r="C62" s="108" t="s">
        <v>457</v>
      </c>
      <c r="D62" s="108" t="s">
        <v>458</v>
      </c>
      <c r="E62" s="119" t="s">
        <v>459</v>
      </c>
      <c r="F62" s="115" t="s">
        <v>441</v>
      </c>
    </row>
    <row r="63" spans="1:13" x14ac:dyDescent="0.35">
      <c r="A63" s="99" t="s">
        <v>20</v>
      </c>
      <c r="B63" s="96" t="s">
        <v>401</v>
      </c>
      <c r="C63" s="102" t="s">
        <v>460</v>
      </c>
      <c r="D63" s="102" t="s">
        <v>461</v>
      </c>
      <c r="E63" s="120" t="s">
        <v>462</v>
      </c>
      <c r="F63" s="115" t="s">
        <v>441</v>
      </c>
    </row>
    <row r="64" spans="1:13" x14ac:dyDescent="0.35">
      <c r="A64" s="86" t="s">
        <v>19</v>
      </c>
      <c r="B64" s="96" t="s">
        <v>401</v>
      </c>
      <c r="C64" s="88" t="s">
        <v>463</v>
      </c>
    </row>
    <row r="65" spans="1:9" x14ac:dyDescent="0.35">
      <c r="A65" s="86" t="s">
        <v>18</v>
      </c>
      <c r="B65" s="96" t="s">
        <v>401</v>
      </c>
      <c r="C65" s="88" t="s">
        <v>463</v>
      </c>
    </row>
    <row r="66" spans="1:9" x14ac:dyDescent="0.35">
      <c r="A66" s="86" t="s">
        <v>17</v>
      </c>
      <c r="B66" s="96" t="s">
        <v>401</v>
      </c>
      <c r="C66" s="88" t="s">
        <v>463</v>
      </c>
    </row>
    <row r="67" spans="1:9" x14ac:dyDescent="0.35">
      <c r="A67" s="86" t="s">
        <v>16</v>
      </c>
      <c r="B67" s="96" t="s">
        <v>401</v>
      </c>
      <c r="C67" s="88" t="s">
        <v>463</v>
      </c>
    </row>
    <row r="68" spans="1:9" x14ac:dyDescent="0.35">
      <c r="A68" s="86" t="s">
        <v>15</v>
      </c>
      <c r="B68" s="96" t="s">
        <v>401</v>
      </c>
      <c r="C68" s="88" t="s">
        <v>463</v>
      </c>
    </row>
    <row r="70" spans="1:9" x14ac:dyDescent="0.35">
      <c r="A70" s="83" t="s">
        <v>464</v>
      </c>
      <c r="B70" s="85"/>
      <c r="C70" s="85"/>
      <c r="D70" s="85"/>
      <c r="E70" s="85"/>
      <c r="F70" s="85"/>
      <c r="G70" s="85"/>
      <c r="H70" s="85"/>
      <c r="I70" s="85"/>
    </row>
    <row r="71" spans="1:9" ht="43.5" x14ac:dyDescent="0.35">
      <c r="A71" s="95" t="s">
        <v>14</v>
      </c>
      <c r="B71" s="92" t="s">
        <v>429</v>
      </c>
      <c r="C71" s="121" t="s">
        <v>465</v>
      </c>
      <c r="D71" s="121" t="s">
        <v>466</v>
      </c>
      <c r="E71" s="121" t="s">
        <v>467</v>
      </c>
      <c r="F71" s="95" t="s">
        <v>468</v>
      </c>
    </row>
  </sheetData>
  <sheetProtection algorithmName="SHA-512" hashValue="sbzo6JAgKnC9YsVrK+jlxpwyQf1cFBHjyI2TNmLa1iB2JqCrx18g8saF30BP7OggvSKBNibXNc6x/sOA3DfeUw==" saltValue="q1Ac0XGJluJo73LIRImpaQ==" spinCount="100000" sheet="1" objects="1" scenarios="1"/>
  <mergeCells count="4">
    <mergeCell ref="A15:A17"/>
    <mergeCell ref="B15:B17"/>
    <mergeCell ref="A18:A19"/>
    <mergeCell ref="B18:B19"/>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M60"/>
  <sheetViews>
    <sheetView workbookViewId="0">
      <selection activeCell="F20" sqref="F20"/>
    </sheetView>
  </sheetViews>
  <sheetFormatPr defaultColWidth="8.81640625" defaultRowHeight="12.5" x14ac:dyDescent="0.25"/>
  <cols>
    <col min="1" max="1" width="27.54296875" bestFit="1" customWidth="1"/>
    <col min="2" max="2" width="18.26953125" bestFit="1" customWidth="1"/>
    <col min="3" max="3" width="16.26953125" bestFit="1" customWidth="1"/>
    <col min="4" max="4" width="15.54296875" bestFit="1" customWidth="1"/>
    <col min="5" max="5" width="10.54296875" bestFit="1" customWidth="1"/>
    <col min="6" max="6" width="18.7265625" bestFit="1" customWidth="1"/>
    <col min="7" max="7" width="22" style="30" customWidth="1"/>
    <col min="8" max="8" width="11.453125" style="30" bestFit="1" customWidth="1"/>
    <col min="9" max="9" width="18.26953125" style="30" bestFit="1" customWidth="1"/>
    <col min="10" max="10" width="9" style="30" bestFit="1" customWidth="1"/>
    <col min="11" max="11" width="17.453125" style="30" bestFit="1" customWidth="1"/>
    <col min="12" max="12" width="16" style="30" bestFit="1" customWidth="1"/>
    <col min="13" max="13" width="10.54296875" style="30" bestFit="1" customWidth="1"/>
  </cols>
  <sheetData>
    <row r="1" spans="1:13" ht="15" thickBot="1" x14ac:dyDescent="0.4">
      <c r="A1" s="17" t="s">
        <v>147</v>
      </c>
      <c r="B1" s="17" t="s">
        <v>77</v>
      </c>
      <c r="C1" s="17" t="s">
        <v>78</v>
      </c>
      <c r="D1" s="17" t="s">
        <v>79</v>
      </c>
      <c r="E1" s="18" t="s">
        <v>149</v>
      </c>
      <c r="F1" s="17" t="s">
        <v>148</v>
      </c>
      <c r="G1" s="154" t="s">
        <v>533</v>
      </c>
      <c r="H1" s="154" t="s">
        <v>0</v>
      </c>
      <c r="I1" s="154" t="s">
        <v>534</v>
      </c>
      <c r="J1"/>
      <c r="K1"/>
      <c r="L1"/>
      <c r="M1"/>
    </row>
    <row r="2" spans="1:13" ht="15" thickTop="1" x14ac:dyDescent="0.35">
      <c r="A2" s="19" t="s">
        <v>150</v>
      </c>
      <c r="B2" s="19" t="s">
        <v>275</v>
      </c>
      <c r="C2" s="19" t="s">
        <v>150</v>
      </c>
      <c r="D2" s="21" t="s">
        <v>152</v>
      </c>
      <c r="E2" s="22" t="s">
        <v>276</v>
      </c>
      <c r="F2" s="20" t="s">
        <v>151</v>
      </c>
      <c r="G2" s="155" t="s">
        <v>150</v>
      </c>
      <c r="H2" s="156">
        <v>32.817512000000001</v>
      </c>
      <c r="I2" s="156">
        <v>13.167152</v>
      </c>
      <c r="J2"/>
      <c r="K2"/>
      <c r="L2"/>
      <c r="M2"/>
    </row>
    <row r="3" spans="1:13" ht="14.5" x14ac:dyDescent="0.35">
      <c r="A3" s="23" t="s">
        <v>207</v>
      </c>
      <c r="B3" s="19" t="s">
        <v>278</v>
      </c>
      <c r="C3" s="23" t="s">
        <v>207</v>
      </c>
      <c r="D3" s="24" t="s">
        <v>152</v>
      </c>
      <c r="E3" s="25" t="s">
        <v>276</v>
      </c>
      <c r="F3" s="23" t="s">
        <v>210</v>
      </c>
      <c r="G3" s="155" t="s">
        <v>538</v>
      </c>
      <c r="H3" s="156">
        <v>32.817658000000002</v>
      </c>
      <c r="I3" s="156">
        <v>13.266646</v>
      </c>
      <c r="J3"/>
      <c r="K3"/>
      <c r="L3"/>
      <c r="M3"/>
    </row>
    <row r="4" spans="1:13" ht="14.5" x14ac:dyDescent="0.35">
      <c r="A4" s="19" t="s">
        <v>229</v>
      </c>
      <c r="B4" s="19" t="s">
        <v>281</v>
      </c>
      <c r="C4" s="19" t="s">
        <v>231</v>
      </c>
      <c r="D4" s="21" t="s">
        <v>196</v>
      </c>
      <c r="E4" s="22" t="s">
        <v>280</v>
      </c>
      <c r="F4" s="19" t="s">
        <v>230</v>
      </c>
      <c r="G4" s="155"/>
      <c r="H4" s="156"/>
      <c r="I4" s="156"/>
      <c r="J4"/>
      <c r="K4"/>
      <c r="L4"/>
      <c r="M4"/>
    </row>
    <row r="5" spans="1:13" ht="14.5" x14ac:dyDescent="0.35">
      <c r="A5" s="23" t="s">
        <v>232</v>
      </c>
      <c r="B5" s="19" t="s">
        <v>281</v>
      </c>
      <c r="C5" s="23" t="s">
        <v>231</v>
      </c>
      <c r="D5" s="24" t="s">
        <v>196</v>
      </c>
      <c r="E5" s="25" t="s">
        <v>280</v>
      </c>
      <c r="F5" s="23" t="s">
        <v>233</v>
      </c>
      <c r="J5"/>
      <c r="K5"/>
      <c r="L5"/>
      <c r="M5"/>
    </row>
    <row r="6" spans="1:13" ht="14.5" x14ac:dyDescent="0.35">
      <c r="A6" s="19" t="s">
        <v>234</v>
      </c>
      <c r="B6" s="19" t="s">
        <v>470</v>
      </c>
      <c r="C6" s="19" t="s">
        <v>236</v>
      </c>
      <c r="D6" s="21" t="s">
        <v>173</v>
      </c>
      <c r="E6" s="22" t="s">
        <v>276</v>
      </c>
      <c r="F6" s="20" t="s">
        <v>235</v>
      </c>
      <c r="J6"/>
      <c r="K6"/>
      <c r="L6"/>
      <c r="M6"/>
    </row>
    <row r="7" spans="1:13" ht="17" x14ac:dyDescent="0.45">
      <c r="A7" s="23" t="s">
        <v>237</v>
      </c>
      <c r="B7" s="19" t="s">
        <v>471</v>
      </c>
      <c r="C7" s="23" t="s">
        <v>236</v>
      </c>
      <c r="D7" s="24" t="s">
        <v>173</v>
      </c>
      <c r="E7" s="25" t="s">
        <v>276</v>
      </c>
      <c r="F7" s="26" t="s">
        <v>238</v>
      </c>
      <c r="G7" s="155"/>
      <c r="H7" s="163">
        <v>31.990629599999998</v>
      </c>
      <c r="I7" s="163">
        <v>12.514829199999999</v>
      </c>
      <c r="J7"/>
      <c r="K7"/>
      <c r="L7"/>
      <c r="M7"/>
    </row>
    <row r="8" spans="1:13" ht="14.5" x14ac:dyDescent="0.35">
      <c r="A8" s="19" t="s">
        <v>239</v>
      </c>
      <c r="B8" s="19" t="s">
        <v>279</v>
      </c>
      <c r="C8" s="19" t="s">
        <v>239</v>
      </c>
      <c r="D8" s="21" t="s">
        <v>168</v>
      </c>
      <c r="E8" s="22" t="s">
        <v>280</v>
      </c>
      <c r="F8" s="19" t="s">
        <v>240</v>
      </c>
      <c r="J8"/>
      <c r="K8"/>
      <c r="L8"/>
      <c r="M8"/>
    </row>
    <row r="9" spans="1:13" ht="14.5" x14ac:dyDescent="0.35">
      <c r="A9" s="23" t="s">
        <v>241</v>
      </c>
      <c r="B9" s="19" t="s">
        <v>277</v>
      </c>
      <c r="C9" s="23" t="s">
        <v>152</v>
      </c>
      <c r="D9" s="24" t="s">
        <v>152</v>
      </c>
      <c r="E9" s="25" t="s">
        <v>276</v>
      </c>
      <c r="F9" s="26" t="s">
        <v>242</v>
      </c>
      <c r="G9" s="155" t="s">
        <v>542</v>
      </c>
      <c r="H9" s="156">
        <v>32.851011</v>
      </c>
      <c r="I9" s="156">
        <v>13.150772999999999</v>
      </c>
      <c r="J9"/>
      <c r="K9"/>
      <c r="L9"/>
      <c r="M9"/>
    </row>
    <row r="10" spans="1:13" ht="14.5" x14ac:dyDescent="0.35">
      <c r="A10" s="19" t="s">
        <v>243</v>
      </c>
      <c r="B10" s="19" t="s">
        <v>243</v>
      </c>
      <c r="C10" s="19" t="s">
        <v>243</v>
      </c>
      <c r="D10" s="21" t="s">
        <v>245</v>
      </c>
      <c r="E10" s="22" t="s">
        <v>289</v>
      </c>
      <c r="F10" s="19" t="s">
        <v>244</v>
      </c>
      <c r="G10" s="155" t="s">
        <v>544</v>
      </c>
      <c r="H10" s="156">
        <v>24.933333000000001</v>
      </c>
      <c r="I10" s="156">
        <v>14.633333</v>
      </c>
      <c r="J10"/>
      <c r="K10"/>
      <c r="L10"/>
      <c r="M10"/>
    </row>
    <row r="11" spans="1:13" ht="14.5" x14ac:dyDescent="0.35">
      <c r="A11" s="19" t="s">
        <v>211</v>
      </c>
      <c r="B11" s="19" t="s">
        <v>291</v>
      </c>
      <c r="C11" s="19" t="s">
        <v>213</v>
      </c>
      <c r="D11" s="21" t="s">
        <v>158</v>
      </c>
      <c r="E11" s="22" t="s">
        <v>276</v>
      </c>
      <c r="F11" s="19" t="s">
        <v>212</v>
      </c>
      <c r="G11" s="155" t="s">
        <v>211</v>
      </c>
      <c r="H11" s="159">
        <v>32.789216000000003</v>
      </c>
      <c r="I11" s="159">
        <v>13.737012999999999</v>
      </c>
      <c r="J11"/>
      <c r="K11"/>
      <c r="L11"/>
      <c r="M11"/>
    </row>
    <row r="12" spans="1:13" ht="14.5" x14ac:dyDescent="0.35">
      <c r="A12" s="23" t="s">
        <v>153</v>
      </c>
      <c r="B12" s="19" t="s">
        <v>472</v>
      </c>
      <c r="C12" s="23" t="s">
        <v>155</v>
      </c>
      <c r="D12" s="24" t="s">
        <v>155</v>
      </c>
      <c r="E12" s="25" t="s">
        <v>289</v>
      </c>
      <c r="F12" s="23" t="s">
        <v>154</v>
      </c>
      <c r="G12" s="155" t="s">
        <v>551</v>
      </c>
      <c r="H12" s="156">
        <v>29.126839</v>
      </c>
      <c r="I12" s="156">
        <v>15.947721</v>
      </c>
      <c r="J12"/>
      <c r="K12"/>
      <c r="L12"/>
      <c r="M12"/>
    </row>
    <row r="13" spans="1:13" ht="14.5" x14ac:dyDescent="0.35">
      <c r="A13" s="19" t="s">
        <v>156</v>
      </c>
      <c r="B13" s="19" t="s">
        <v>282</v>
      </c>
      <c r="C13" s="19" t="s">
        <v>156</v>
      </c>
      <c r="D13" s="21" t="s">
        <v>158</v>
      </c>
      <c r="E13" s="22" t="s">
        <v>276</v>
      </c>
      <c r="F13" s="19" t="s">
        <v>157</v>
      </c>
      <c r="G13" s="155" t="s">
        <v>156</v>
      </c>
      <c r="H13" s="156">
        <v>32.625112000000001</v>
      </c>
      <c r="I13" s="156">
        <v>14.259613999999999</v>
      </c>
      <c r="J13"/>
      <c r="K13"/>
      <c r="L13"/>
      <c r="M13"/>
    </row>
    <row r="14" spans="1:13" ht="14.5" x14ac:dyDescent="0.35">
      <c r="A14" s="19" t="s">
        <v>251</v>
      </c>
      <c r="B14" s="19" t="s">
        <v>474</v>
      </c>
      <c r="C14" s="19" t="s">
        <v>179</v>
      </c>
      <c r="D14" s="21" t="s">
        <v>181</v>
      </c>
      <c r="E14" s="22" t="s">
        <v>276</v>
      </c>
      <c r="F14" s="19" t="s">
        <v>252</v>
      </c>
      <c r="J14"/>
      <c r="K14"/>
      <c r="L14"/>
      <c r="M14"/>
    </row>
    <row r="15" spans="1:13" ht="14.5" x14ac:dyDescent="0.35">
      <c r="A15" s="23" t="s">
        <v>510</v>
      </c>
      <c r="B15" s="19" t="s">
        <v>473</v>
      </c>
      <c r="C15" s="23" t="s">
        <v>160</v>
      </c>
      <c r="D15" s="24" t="s">
        <v>160</v>
      </c>
      <c r="E15" s="25" t="s">
        <v>280</v>
      </c>
      <c r="F15" s="23" t="s">
        <v>159</v>
      </c>
      <c r="G15" s="155" t="s">
        <v>531</v>
      </c>
      <c r="H15" s="156">
        <v>24.184671999999999</v>
      </c>
      <c r="I15" s="160">
        <v>23.275175000000001</v>
      </c>
      <c r="J15"/>
      <c r="K15"/>
      <c r="L15"/>
      <c r="M15"/>
    </row>
    <row r="16" spans="1:13" ht="14.5" x14ac:dyDescent="0.35">
      <c r="A16" s="23" t="s">
        <v>246</v>
      </c>
      <c r="B16" s="19" t="s">
        <v>283</v>
      </c>
      <c r="C16" s="23" t="s">
        <v>246</v>
      </c>
      <c r="D16" s="24" t="s">
        <v>246</v>
      </c>
      <c r="E16" s="25" t="s">
        <v>280</v>
      </c>
      <c r="F16" s="23" t="s">
        <v>247</v>
      </c>
      <c r="J16"/>
      <c r="K16"/>
      <c r="L16"/>
      <c r="M16"/>
    </row>
    <row r="17" spans="1:13" ht="14.5" x14ac:dyDescent="0.35">
      <c r="A17" s="19" t="s">
        <v>248</v>
      </c>
      <c r="B17" s="19" t="s">
        <v>284</v>
      </c>
      <c r="C17" s="19" t="s">
        <v>248</v>
      </c>
      <c r="D17" s="21" t="s">
        <v>250</v>
      </c>
      <c r="E17" s="22" t="s">
        <v>280</v>
      </c>
      <c r="F17" s="19" t="s">
        <v>249</v>
      </c>
      <c r="G17"/>
      <c r="H17"/>
      <c r="I17"/>
      <c r="J17"/>
      <c r="K17"/>
      <c r="L17"/>
      <c r="M17"/>
    </row>
    <row r="18" spans="1:13" ht="14.5" x14ac:dyDescent="0.35">
      <c r="A18" s="19" t="s">
        <v>529</v>
      </c>
      <c r="B18" s="19" t="s">
        <v>207</v>
      </c>
      <c r="C18" s="19" t="s">
        <v>207</v>
      </c>
      <c r="D18" s="142" t="s">
        <v>152</v>
      </c>
      <c r="E18" s="143" t="s">
        <v>276</v>
      </c>
      <c r="F18" s="19" t="s">
        <v>530</v>
      </c>
      <c r="G18" s="155" t="s">
        <v>529</v>
      </c>
      <c r="H18" s="156">
        <v>32.852915000000003</v>
      </c>
      <c r="I18" s="156">
        <v>13.269211</v>
      </c>
      <c r="J18"/>
      <c r="K18"/>
      <c r="L18"/>
      <c r="M18"/>
    </row>
    <row r="19" spans="1:13" ht="14.5" x14ac:dyDescent="0.35">
      <c r="A19" s="23" t="s">
        <v>251</v>
      </c>
      <c r="B19" s="19" t="s">
        <v>474</v>
      </c>
      <c r="C19" s="23" t="s">
        <v>253</v>
      </c>
      <c r="D19" s="24" t="s">
        <v>163</v>
      </c>
      <c r="E19" s="25" t="s">
        <v>276</v>
      </c>
      <c r="F19" s="23" t="s">
        <v>252</v>
      </c>
      <c r="G19"/>
      <c r="H19"/>
      <c r="I19"/>
      <c r="J19"/>
      <c r="K19"/>
      <c r="L19"/>
      <c r="M19"/>
    </row>
    <row r="20" spans="1:13" ht="14.5" x14ac:dyDescent="0.35">
      <c r="A20" s="19" t="s">
        <v>161</v>
      </c>
      <c r="B20" s="19" t="s">
        <v>285</v>
      </c>
      <c r="C20" s="19" t="s">
        <v>163</v>
      </c>
      <c r="D20" s="21" t="s">
        <v>163</v>
      </c>
      <c r="E20" s="22" t="s">
        <v>276</v>
      </c>
      <c r="F20" s="19" t="s">
        <v>162</v>
      </c>
      <c r="J20"/>
      <c r="K20"/>
      <c r="L20"/>
      <c r="M20"/>
    </row>
    <row r="21" spans="1:13" ht="14.5" x14ac:dyDescent="0.35">
      <c r="A21" s="23" t="s">
        <v>164</v>
      </c>
      <c r="B21" s="19" t="s">
        <v>286</v>
      </c>
      <c r="C21" s="23" t="s">
        <v>163</v>
      </c>
      <c r="D21" s="24" t="s">
        <v>163</v>
      </c>
      <c r="E21" s="25" t="s">
        <v>276</v>
      </c>
      <c r="F21" s="23" t="s">
        <v>165</v>
      </c>
      <c r="G21" s="155" t="s">
        <v>556</v>
      </c>
      <c r="H21" s="156">
        <v>32.744588999999998</v>
      </c>
      <c r="I21" s="156">
        <v>12.697858</v>
      </c>
      <c r="J21"/>
      <c r="K21"/>
      <c r="L21"/>
      <c r="M21"/>
    </row>
    <row r="22" spans="1:13" ht="14.5" x14ac:dyDescent="0.35">
      <c r="A22" s="19" t="s">
        <v>166</v>
      </c>
      <c r="B22" s="19" t="s">
        <v>287</v>
      </c>
      <c r="C22" s="19" t="s">
        <v>168</v>
      </c>
      <c r="D22" s="21" t="s">
        <v>168</v>
      </c>
      <c r="E22" s="22" t="s">
        <v>280</v>
      </c>
      <c r="F22" s="19" t="s">
        <v>167</v>
      </c>
      <c r="J22"/>
      <c r="K22"/>
      <c r="L22"/>
      <c r="M22"/>
    </row>
    <row r="23" spans="1:13" ht="14.5" x14ac:dyDescent="0.35">
      <c r="A23" s="19" t="s">
        <v>254</v>
      </c>
      <c r="B23" s="19"/>
      <c r="C23" s="19" t="s">
        <v>168</v>
      </c>
      <c r="D23" s="21" t="s">
        <v>168</v>
      </c>
      <c r="E23" s="22" t="s">
        <v>280</v>
      </c>
      <c r="F23" s="19" t="s">
        <v>255</v>
      </c>
      <c r="G23" s="155"/>
      <c r="H23" s="158"/>
      <c r="I23" s="158"/>
      <c r="J23"/>
      <c r="K23"/>
      <c r="L23"/>
      <c r="M23"/>
    </row>
    <row r="24" spans="1:13" ht="14.5" x14ac:dyDescent="0.35">
      <c r="A24" s="23" t="s">
        <v>579</v>
      </c>
      <c r="B24" s="19" t="s">
        <v>581</v>
      </c>
      <c r="C24" s="19" t="s">
        <v>168</v>
      </c>
      <c r="D24" s="21" t="s">
        <v>168</v>
      </c>
      <c r="E24" s="22" t="s">
        <v>280</v>
      </c>
      <c r="F24" s="23" t="s">
        <v>580</v>
      </c>
      <c r="G24" s="23" t="s">
        <v>579</v>
      </c>
      <c r="H24" s="170">
        <v>31.976500000000001</v>
      </c>
      <c r="I24" s="170">
        <v>19.997</v>
      </c>
      <c r="J24"/>
      <c r="K24"/>
      <c r="L24"/>
      <c r="M24"/>
    </row>
    <row r="25" spans="1:13" ht="14.5" x14ac:dyDescent="0.35">
      <c r="A25" s="23" t="s">
        <v>214</v>
      </c>
      <c r="B25" s="19" t="s">
        <v>288</v>
      </c>
      <c r="C25" s="23" t="s">
        <v>216</v>
      </c>
      <c r="D25" s="24" t="s">
        <v>217</v>
      </c>
      <c r="E25" s="25" t="s">
        <v>289</v>
      </c>
      <c r="F25" s="23" t="s">
        <v>215</v>
      </c>
      <c r="G25" s="155" t="s">
        <v>214</v>
      </c>
      <c r="H25" s="156">
        <v>27.530647999999999</v>
      </c>
      <c r="I25" s="156">
        <v>14.34029</v>
      </c>
      <c r="J25"/>
      <c r="K25"/>
      <c r="L25"/>
      <c r="M25"/>
    </row>
    <row r="26" spans="1:13" ht="14.5" x14ac:dyDescent="0.35">
      <c r="A26" s="23" t="s">
        <v>256</v>
      </c>
      <c r="B26" s="19" t="s">
        <v>256</v>
      </c>
      <c r="C26" s="23" t="s">
        <v>256</v>
      </c>
      <c r="D26" s="24" t="s">
        <v>258</v>
      </c>
      <c r="E26" s="25" t="s">
        <v>276</v>
      </c>
      <c r="F26" s="23" t="s">
        <v>257</v>
      </c>
      <c r="G26" s="155" t="s">
        <v>256</v>
      </c>
      <c r="H26" s="156">
        <v>30.175253999999999</v>
      </c>
      <c r="I26" s="156">
        <v>10.452921</v>
      </c>
      <c r="J26"/>
      <c r="K26"/>
      <c r="L26"/>
      <c r="M26"/>
    </row>
    <row r="27" spans="1:13" ht="14.5" x14ac:dyDescent="0.35">
      <c r="A27" s="23" t="s">
        <v>250</v>
      </c>
      <c r="B27" s="19" t="s">
        <v>578</v>
      </c>
      <c r="C27" s="23" t="s">
        <v>250</v>
      </c>
      <c r="D27" s="24" t="s">
        <v>250</v>
      </c>
      <c r="E27" s="25" t="s">
        <v>280</v>
      </c>
      <c r="F27" s="23" t="s">
        <v>532</v>
      </c>
      <c r="G27" s="155"/>
      <c r="H27" s="159"/>
      <c r="I27" s="159"/>
      <c r="J27"/>
      <c r="K27"/>
      <c r="L27"/>
      <c r="M27"/>
    </row>
    <row r="28" spans="1:13" ht="14.5" x14ac:dyDescent="0.35">
      <c r="A28" s="23" t="s">
        <v>169</v>
      </c>
      <c r="B28" s="19" t="s">
        <v>290</v>
      </c>
      <c r="C28" s="23" t="s">
        <v>169</v>
      </c>
      <c r="D28" s="24" t="s">
        <v>169</v>
      </c>
      <c r="E28" s="25" t="s">
        <v>280</v>
      </c>
      <c r="F28" s="23" t="s">
        <v>170</v>
      </c>
      <c r="G28" s="155" t="s">
        <v>169</v>
      </c>
      <c r="H28" s="156">
        <v>30.75967</v>
      </c>
      <c r="I28" s="156">
        <v>20.223749000000002</v>
      </c>
      <c r="J28"/>
      <c r="K28"/>
      <c r="L28"/>
      <c r="M28"/>
    </row>
    <row r="29" spans="1:13" ht="14.5" x14ac:dyDescent="0.35">
      <c r="A29" s="19" t="s">
        <v>259</v>
      </c>
      <c r="B29" s="19" t="s">
        <v>292</v>
      </c>
      <c r="C29" s="19" t="s">
        <v>259</v>
      </c>
      <c r="D29" s="21" t="s">
        <v>168</v>
      </c>
      <c r="E29" s="22" t="s">
        <v>280</v>
      </c>
      <c r="F29" s="19" t="s">
        <v>260</v>
      </c>
      <c r="J29"/>
      <c r="K29"/>
      <c r="L29"/>
      <c r="M29"/>
    </row>
    <row r="30" spans="1:13" ht="14.5" x14ac:dyDescent="0.35">
      <c r="A30" s="19" t="s">
        <v>218</v>
      </c>
      <c r="B30" s="19" t="s">
        <v>218</v>
      </c>
      <c r="C30" s="19" t="s">
        <v>220</v>
      </c>
      <c r="D30" s="21" t="s">
        <v>220</v>
      </c>
      <c r="E30" s="22" t="s">
        <v>289</v>
      </c>
      <c r="F30" s="19" t="s">
        <v>219</v>
      </c>
      <c r="G30" s="155" t="s">
        <v>218</v>
      </c>
      <c r="H30" s="156">
        <v>24.964359000000002</v>
      </c>
      <c r="I30" s="156">
        <v>10.167540000000001</v>
      </c>
      <c r="J30"/>
      <c r="K30"/>
      <c r="L30"/>
      <c r="M30"/>
    </row>
    <row r="31" spans="1:13" ht="14.5" x14ac:dyDescent="0.35">
      <c r="A31" s="23" t="s">
        <v>221</v>
      </c>
      <c r="B31" s="19" t="s">
        <v>293</v>
      </c>
      <c r="C31" s="23" t="s">
        <v>172</v>
      </c>
      <c r="D31" s="24" t="s">
        <v>173</v>
      </c>
      <c r="E31" s="25" t="s">
        <v>276</v>
      </c>
      <c r="F31" s="23" t="s">
        <v>222</v>
      </c>
      <c r="G31" s="155" t="s">
        <v>221</v>
      </c>
      <c r="H31" s="156">
        <v>32.210155</v>
      </c>
      <c r="I31" s="156">
        <v>12.976818</v>
      </c>
      <c r="J31"/>
      <c r="K31"/>
      <c r="L31"/>
      <c r="M31"/>
    </row>
    <row r="32" spans="1:13" ht="14.5" x14ac:dyDescent="0.35">
      <c r="A32" s="19" t="s">
        <v>508</v>
      </c>
      <c r="B32" s="19" t="s">
        <v>293</v>
      </c>
      <c r="C32" s="19" t="s">
        <v>172</v>
      </c>
      <c r="D32" s="21" t="s">
        <v>173</v>
      </c>
      <c r="E32" s="22" t="s">
        <v>276</v>
      </c>
      <c r="F32" s="19" t="s">
        <v>171</v>
      </c>
      <c r="G32" s="155" t="s">
        <v>559</v>
      </c>
      <c r="H32" s="156">
        <v>32.306640000000002</v>
      </c>
      <c r="I32" s="156">
        <v>12.989343</v>
      </c>
      <c r="J32"/>
      <c r="K32"/>
      <c r="L32"/>
      <c r="M32"/>
    </row>
    <row r="33" spans="1:13" ht="14.5" x14ac:dyDescent="0.35">
      <c r="A33" s="19" t="s">
        <v>507</v>
      </c>
      <c r="B33" s="19"/>
      <c r="C33" s="19" t="s">
        <v>152</v>
      </c>
      <c r="D33" s="21" t="s">
        <v>152</v>
      </c>
      <c r="E33" s="22" t="s">
        <v>276</v>
      </c>
      <c r="F33" s="19" t="s">
        <v>269</v>
      </c>
      <c r="G33" s="155" t="s">
        <v>560</v>
      </c>
      <c r="H33" s="159">
        <v>32.892187999999997</v>
      </c>
      <c r="I33" s="159">
        <v>13.271833000000001</v>
      </c>
      <c r="J33"/>
      <c r="K33"/>
      <c r="L33"/>
      <c r="M33"/>
    </row>
    <row r="34" spans="1:13" ht="14.5" x14ac:dyDescent="0.35">
      <c r="A34" s="23" t="s">
        <v>174</v>
      </c>
      <c r="B34" s="19" t="s">
        <v>301</v>
      </c>
      <c r="C34" s="23" t="s">
        <v>152</v>
      </c>
      <c r="D34" s="24" t="s">
        <v>152</v>
      </c>
      <c r="E34" s="25" t="s">
        <v>276</v>
      </c>
      <c r="F34" s="23" t="s">
        <v>175</v>
      </c>
      <c r="G34" s="155"/>
      <c r="H34" s="158"/>
      <c r="I34" s="158"/>
      <c r="J34"/>
      <c r="K34"/>
      <c r="L34"/>
      <c r="M34"/>
    </row>
    <row r="35" spans="1:13" ht="14.5" x14ac:dyDescent="0.35">
      <c r="A35" s="19" t="s">
        <v>176</v>
      </c>
      <c r="B35" s="19" t="s">
        <v>176</v>
      </c>
      <c r="C35" s="19" t="s">
        <v>178</v>
      </c>
      <c r="D35" s="21" t="s">
        <v>178</v>
      </c>
      <c r="E35" s="22" t="s">
        <v>280</v>
      </c>
      <c r="F35" s="19" t="s">
        <v>177</v>
      </c>
      <c r="J35"/>
      <c r="K35"/>
      <c r="L35"/>
      <c r="M35"/>
    </row>
    <row r="36" spans="1:13" ht="14.5" x14ac:dyDescent="0.35">
      <c r="A36" s="23" t="s">
        <v>179</v>
      </c>
      <c r="B36" s="19"/>
      <c r="C36" s="23" t="s">
        <v>179</v>
      </c>
      <c r="D36" s="24" t="s">
        <v>181</v>
      </c>
      <c r="E36" s="25" t="s">
        <v>276</v>
      </c>
      <c r="F36" s="23" t="s">
        <v>180</v>
      </c>
      <c r="G36" s="155" t="s">
        <v>561</v>
      </c>
      <c r="H36" s="159">
        <v>32.846995999999997</v>
      </c>
      <c r="I36" s="159">
        <v>13.153288999999999</v>
      </c>
      <c r="J36"/>
      <c r="K36"/>
      <c r="L36"/>
      <c r="M36"/>
    </row>
    <row r="37" spans="1:13" ht="14.5" x14ac:dyDescent="0.35">
      <c r="A37" s="23" t="s">
        <v>261</v>
      </c>
      <c r="B37" s="19" t="s">
        <v>275</v>
      </c>
      <c r="C37" s="23" t="s">
        <v>150</v>
      </c>
      <c r="D37" s="24" t="s">
        <v>152</v>
      </c>
      <c r="E37" s="25" t="s">
        <v>276</v>
      </c>
      <c r="F37" s="23" t="s">
        <v>262</v>
      </c>
      <c r="G37" s="155" t="s">
        <v>547</v>
      </c>
      <c r="H37" s="156">
        <v>32.779989999999998</v>
      </c>
      <c r="I37" s="156">
        <v>13.202332999999999</v>
      </c>
      <c r="J37"/>
      <c r="K37"/>
      <c r="L37"/>
      <c r="M37"/>
    </row>
    <row r="38" spans="1:13" ht="14.5" x14ac:dyDescent="0.35">
      <c r="A38" s="19" t="s">
        <v>182</v>
      </c>
      <c r="B38" s="19"/>
      <c r="C38" s="19" t="s">
        <v>184</v>
      </c>
      <c r="D38" s="21" t="s">
        <v>184</v>
      </c>
      <c r="E38" s="22" t="s">
        <v>276</v>
      </c>
      <c r="F38" s="19" t="s">
        <v>183</v>
      </c>
      <c r="J38"/>
      <c r="K38"/>
      <c r="L38"/>
      <c r="M38"/>
    </row>
    <row r="39" spans="1:13" ht="14.5" x14ac:dyDescent="0.35">
      <c r="A39" s="23" t="s">
        <v>185</v>
      </c>
      <c r="B39" s="19"/>
      <c r="C39" s="23" t="s">
        <v>184</v>
      </c>
      <c r="D39" s="24" t="s">
        <v>184</v>
      </c>
      <c r="E39" s="25" t="s">
        <v>276</v>
      </c>
      <c r="F39" s="23" t="s">
        <v>186</v>
      </c>
      <c r="G39" s="155" t="s">
        <v>184</v>
      </c>
      <c r="H39" s="159">
        <v>32.374318000000002</v>
      </c>
      <c r="I39" s="159">
        <v>15.095006</v>
      </c>
      <c r="J39"/>
      <c r="K39"/>
      <c r="L39"/>
      <c r="M39"/>
    </row>
    <row r="40" spans="1:13" ht="14.5" x14ac:dyDescent="0.35">
      <c r="A40" s="19" t="s">
        <v>187</v>
      </c>
      <c r="B40" s="19" t="s">
        <v>475</v>
      </c>
      <c r="C40" s="19" t="s">
        <v>187</v>
      </c>
      <c r="D40" s="21" t="s">
        <v>181</v>
      </c>
      <c r="E40" s="22" t="s">
        <v>276</v>
      </c>
      <c r="F40" s="19" t="s">
        <v>188</v>
      </c>
      <c r="G40" s="155" t="s">
        <v>187</v>
      </c>
      <c r="H40" s="156">
        <v>32.736071000000003</v>
      </c>
      <c r="I40" s="156">
        <v>13.245911</v>
      </c>
      <c r="J40"/>
      <c r="K40"/>
      <c r="L40"/>
      <c r="M40"/>
    </row>
    <row r="41" spans="1:13" ht="14.5" x14ac:dyDescent="0.35">
      <c r="A41" s="23" t="s">
        <v>515</v>
      </c>
      <c r="B41" s="19" t="s">
        <v>476</v>
      </c>
      <c r="C41" s="23" t="s">
        <v>190</v>
      </c>
      <c r="D41" s="24" t="s">
        <v>191</v>
      </c>
      <c r="E41" s="25" t="s">
        <v>276</v>
      </c>
      <c r="F41" s="23" t="s">
        <v>189</v>
      </c>
      <c r="G41" s="155" t="s">
        <v>190</v>
      </c>
      <c r="H41" s="159">
        <v>32.791930000000001</v>
      </c>
      <c r="I41" s="159">
        <v>12.484716000000001</v>
      </c>
      <c r="J41"/>
      <c r="K41"/>
      <c r="L41"/>
      <c r="M41"/>
    </row>
    <row r="42" spans="1:13" ht="14.5" x14ac:dyDescent="0.35">
      <c r="A42" s="19" t="s">
        <v>192</v>
      </c>
      <c r="B42" s="19" t="s">
        <v>275</v>
      </c>
      <c r="C42" s="19" t="s">
        <v>150</v>
      </c>
      <c r="D42" s="21" t="s">
        <v>152</v>
      </c>
      <c r="E42" s="22" t="s">
        <v>276</v>
      </c>
      <c r="F42" s="19" t="s">
        <v>193</v>
      </c>
      <c r="G42" s="155" t="s">
        <v>566</v>
      </c>
      <c r="H42" s="156">
        <v>32.766095999999997</v>
      </c>
      <c r="I42" s="156">
        <v>13.196628</v>
      </c>
      <c r="J42"/>
      <c r="K42"/>
      <c r="L42"/>
      <c r="M42"/>
    </row>
    <row r="43" spans="1:13" ht="14.5" x14ac:dyDescent="0.35">
      <c r="A43" s="19" t="s">
        <v>223</v>
      </c>
      <c r="B43" s="19" t="s">
        <v>477</v>
      </c>
      <c r="C43" s="19" t="s">
        <v>225</v>
      </c>
      <c r="D43" s="21" t="s">
        <v>225</v>
      </c>
      <c r="E43" s="22" t="s">
        <v>289</v>
      </c>
      <c r="F43" s="19" t="s">
        <v>224</v>
      </c>
      <c r="G43" s="155" t="s">
        <v>225</v>
      </c>
      <c r="H43" s="159">
        <v>27.065949</v>
      </c>
      <c r="I43" s="159">
        <v>14.430571</v>
      </c>
      <c r="J43"/>
      <c r="K43"/>
      <c r="L43"/>
      <c r="M43"/>
    </row>
    <row r="44" spans="1:13" ht="14.5" x14ac:dyDescent="0.35">
      <c r="A44" s="19" t="s">
        <v>263</v>
      </c>
      <c r="B44" s="19" t="s">
        <v>478</v>
      </c>
      <c r="C44" s="19" t="s">
        <v>225</v>
      </c>
      <c r="D44" s="21" t="s">
        <v>225</v>
      </c>
      <c r="E44" s="22" t="s">
        <v>289</v>
      </c>
      <c r="F44" s="19" t="s">
        <v>264</v>
      </c>
      <c r="G44" s="155" t="s">
        <v>567</v>
      </c>
      <c r="H44" s="156">
        <v>27.019396</v>
      </c>
      <c r="I44" s="156">
        <v>14.471443000000001</v>
      </c>
      <c r="J44"/>
      <c r="K44"/>
      <c r="L44"/>
      <c r="M44"/>
    </row>
    <row r="45" spans="1:13" ht="14.5" x14ac:dyDescent="0.35">
      <c r="A45" s="23" t="s">
        <v>194</v>
      </c>
      <c r="B45" s="19" t="s">
        <v>294</v>
      </c>
      <c r="C45" s="23" t="s">
        <v>194</v>
      </c>
      <c r="D45" s="24" t="s">
        <v>196</v>
      </c>
      <c r="E45" s="25" t="s">
        <v>280</v>
      </c>
      <c r="F45" s="23" t="s">
        <v>195</v>
      </c>
      <c r="G45" s="155" t="s">
        <v>194</v>
      </c>
      <c r="H45" s="156">
        <v>32.808214999999997</v>
      </c>
      <c r="I45" s="156">
        <v>21.869683999999999</v>
      </c>
      <c r="J45"/>
      <c r="K45"/>
      <c r="L45"/>
      <c r="M45"/>
    </row>
    <row r="46" spans="1:13" ht="14.5" x14ac:dyDescent="0.35">
      <c r="A46" s="19" t="s">
        <v>514</v>
      </c>
      <c r="B46" s="19" t="s">
        <v>295</v>
      </c>
      <c r="C46" s="19" t="s">
        <v>198</v>
      </c>
      <c r="D46" s="21" t="s">
        <v>163</v>
      </c>
      <c r="E46" s="22" t="s">
        <v>276</v>
      </c>
      <c r="F46" s="19" t="s">
        <v>197</v>
      </c>
      <c r="G46" s="155" t="s">
        <v>570</v>
      </c>
      <c r="H46" s="156">
        <v>32.782795999999998</v>
      </c>
      <c r="I46" s="156">
        <v>12.572737</v>
      </c>
      <c r="J46"/>
      <c r="K46"/>
      <c r="L46"/>
      <c r="M46"/>
    </row>
    <row r="47" spans="1:13" ht="14.5" x14ac:dyDescent="0.35">
      <c r="A47" s="23" t="s">
        <v>513</v>
      </c>
      <c r="B47" s="19" t="s">
        <v>295</v>
      </c>
      <c r="C47" s="23" t="s">
        <v>198</v>
      </c>
      <c r="D47" s="24" t="s">
        <v>163</v>
      </c>
      <c r="E47" s="25" t="s">
        <v>276</v>
      </c>
      <c r="F47" s="23" t="s">
        <v>265</v>
      </c>
      <c r="G47" s="155" t="s">
        <v>572</v>
      </c>
      <c r="H47" s="156">
        <v>32.79</v>
      </c>
      <c r="I47" s="156">
        <v>12.57</v>
      </c>
      <c r="J47"/>
      <c r="K47"/>
      <c r="L47"/>
      <c r="M47"/>
    </row>
    <row r="48" spans="1:13" ht="14.5" x14ac:dyDescent="0.35">
      <c r="A48" s="19" t="s">
        <v>266</v>
      </c>
      <c r="B48" s="19" t="s">
        <v>296</v>
      </c>
      <c r="C48" s="19" t="s">
        <v>266</v>
      </c>
      <c r="D48" s="21" t="s">
        <v>152</v>
      </c>
      <c r="E48" s="22" t="s">
        <v>276</v>
      </c>
      <c r="F48" s="19" t="s">
        <v>267</v>
      </c>
      <c r="G48" s="155" t="s">
        <v>266</v>
      </c>
      <c r="H48" s="156">
        <v>32.893565000000002</v>
      </c>
      <c r="I48" s="156">
        <v>13.328016999999999</v>
      </c>
      <c r="J48"/>
      <c r="K48"/>
      <c r="L48"/>
      <c r="M48"/>
    </row>
    <row r="49" spans="1:13" ht="14.5" x14ac:dyDescent="0.35">
      <c r="A49" s="23" t="s">
        <v>226</v>
      </c>
      <c r="B49" s="19" t="s">
        <v>297</v>
      </c>
      <c r="C49" s="23" t="s">
        <v>228</v>
      </c>
      <c r="D49" s="24" t="s">
        <v>158</v>
      </c>
      <c r="E49" s="25" t="s">
        <v>276</v>
      </c>
      <c r="F49" s="23" t="s">
        <v>227</v>
      </c>
      <c r="G49" s="155" t="s">
        <v>573</v>
      </c>
      <c r="H49" s="156">
        <v>32.395766000000002</v>
      </c>
      <c r="I49" s="156">
        <v>13.639704</v>
      </c>
      <c r="J49"/>
      <c r="K49"/>
      <c r="L49"/>
      <c r="M49"/>
    </row>
    <row r="50" spans="1:13" ht="14.5" x14ac:dyDescent="0.35">
      <c r="A50" s="23" t="s">
        <v>178</v>
      </c>
      <c r="B50" s="19" t="s">
        <v>298</v>
      </c>
      <c r="C50" s="23" t="s">
        <v>178</v>
      </c>
      <c r="D50" s="24" t="s">
        <v>178</v>
      </c>
      <c r="E50" s="25" t="s">
        <v>280</v>
      </c>
      <c r="F50" s="23" t="s">
        <v>199</v>
      </c>
      <c r="G50" s="155" t="s">
        <v>178</v>
      </c>
      <c r="H50" s="156">
        <v>32.083610999999998</v>
      </c>
      <c r="I50" s="156">
        <v>23.976389000000001</v>
      </c>
      <c r="J50"/>
      <c r="K50"/>
      <c r="L50"/>
      <c r="M50"/>
    </row>
    <row r="51" spans="1:13" ht="14.5" x14ac:dyDescent="0.35">
      <c r="A51" s="19" t="s">
        <v>200</v>
      </c>
      <c r="B51" s="19" t="s">
        <v>299</v>
      </c>
      <c r="C51" s="19" t="s">
        <v>200</v>
      </c>
      <c r="D51" s="21" t="s">
        <v>168</v>
      </c>
      <c r="E51" s="22" t="s">
        <v>280</v>
      </c>
      <c r="F51" s="19" t="s">
        <v>201</v>
      </c>
      <c r="G51" s="155" t="s">
        <v>200</v>
      </c>
      <c r="H51" s="156">
        <v>32.532221999999997</v>
      </c>
      <c r="I51" s="156">
        <v>20.572222</v>
      </c>
      <c r="J51"/>
      <c r="K51"/>
      <c r="L51"/>
      <c r="M51"/>
    </row>
    <row r="52" spans="1:13" ht="14.5" x14ac:dyDescent="0.35">
      <c r="A52" s="23" t="s">
        <v>202</v>
      </c>
      <c r="B52" s="19" t="s">
        <v>275</v>
      </c>
      <c r="C52" s="23" t="s">
        <v>150</v>
      </c>
      <c r="D52" s="24" t="s">
        <v>152</v>
      </c>
      <c r="E52" s="25" t="s">
        <v>276</v>
      </c>
      <c r="F52" s="23" t="s">
        <v>203</v>
      </c>
      <c r="J52"/>
      <c r="K52"/>
      <c r="L52"/>
      <c r="M52"/>
    </row>
    <row r="53" spans="1:13" ht="14.5" x14ac:dyDescent="0.35">
      <c r="A53" s="19" t="s">
        <v>204</v>
      </c>
      <c r="B53" s="19" t="s">
        <v>301</v>
      </c>
      <c r="C53" s="19" t="s">
        <v>152</v>
      </c>
      <c r="D53" s="21" t="s">
        <v>152</v>
      </c>
      <c r="E53" s="22" t="s">
        <v>276</v>
      </c>
      <c r="F53" s="19" t="s">
        <v>205</v>
      </c>
      <c r="G53" s="155" t="s">
        <v>574</v>
      </c>
      <c r="H53" s="157">
        <v>32.877049</v>
      </c>
      <c r="I53" s="157">
        <v>13.196427</v>
      </c>
      <c r="J53"/>
      <c r="K53"/>
      <c r="L53"/>
      <c r="M53"/>
    </row>
    <row r="54" spans="1:13" ht="14.5" x14ac:dyDescent="0.35">
      <c r="A54" s="23" t="s">
        <v>511</v>
      </c>
      <c r="B54" s="19" t="s">
        <v>300</v>
      </c>
      <c r="C54" s="23" t="s">
        <v>207</v>
      </c>
      <c r="D54" s="24" t="s">
        <v>152</v>
      </c>
      <c r="E54" s="25" t="s">
        <v>276</v>
      </c>
      <c r="F54" s="23" t="s">
        <v>206</v>
      </c>
      <c r="G54" s="155" t="s">
        <v>575</v>
      </c>
      <c r="H54" s="156">
        <v>32.841686000000003</v>
      </c>
      <c r="I54" s="156">
        <v>13.235986</v>
      </c>
      <c r="J54"/>
      <c r="K54"/>
      <c r="L54"/>
      <c r="M54"/>
    </row>
    <row r="55" spans="1:13" ht="14.5" x14ac:dyDescent="0.35">
      <c r="A55" s="23" t="s">
        <v>270</v>
      </c>
      <c r="B55" s="19"/>
      <c r="C55" s="23" t="s">
        <v>270</v>
      </c>
      <c r="D55" s="24" t="s">
        <v>270</v>
      </c>
      <c r="E55" s="25" t="s">
        <v>289</v>
      </c>
      <c r="F55" s="23" t="s">
        <v>271</v>
      </c>
      <c r="J55"/>
      <c r="K55"/>
      <c r="L55"/>
      <c r="M55"/>
    </row>
    <row r="56" spans="1:13" ht="14.5" x14ac:dyDescent="0.35">
      <c r="A56" s="19" t="s">
        <v>208</v>
      </c>
      <c r="B56" s="19" t="s">
        <v>302</v>
      </c>
      <c r="C56" s="19" t="s">
        <v>208</v>
      </c>
      <c r="D56" s="21" t="s">
        <v>184</v>
      </c>
      <c r="E56" s="22" t="s">
        <v>276</v>
      </c>
      <c r="F56" s="19" t="s">
        <v>209</v>
      </c>
      <c r="G56" s="155" t="s">
        <v>208</v>
      </c>
      <c r="H56" s="156">
        <v>32.472881000000001</v>
      </c>
      <c r="I56" s="156">
        <v>14.571210000000001</v>
      </c>
      <c r="J56"/>
      <c r="K56"/>
      <c r="L56"/>
      <c r="M56"/>
    </row>
    <row r="57" spans="1:13" ht="14.5" x14ac:dyDescent="0.35">
      <c r="A57" s="27" t="s">
        <v>191</v>
      </c>
      <c r="B57" s="19" t="s">
        <v>303</v>
      </c>
      <c r="C57" s="27" t="s">
        <v>191</v>
      </c>
      <c r="D57" s="28" t="s">
        <v>191</v>
      </c>
      <c r="E57" s="29" t="s">
        <v>276</v>
      </c>
      <c r="F57" s="27" t="s">
        <v>268</v>
      </c>
      <c r="G57" s="155" t="s">
        <v>191</v>
      </c>
      <c r="H57" s="156">
        <v>32.938242000000002</v>
      </c>
      <c r="I57" s="156">
        <v>12.063675</v>
      </c>
      <c r="J57"/>
      <c r="K57"/>
      <c r="L57"/>
      <c r="M57"/>
    </row>
    <row r="58" spans="1:13" ht="17" x14ac:dyDescent="0.45">
      <c r="A58" s="23" t="s">
        <v>237</v>
      </c>
      <c r="B58" s="162"/>
      <c r="C58" s="20" t="s">
        <v>236</v>
      </c>
      <c r="D58" s="173" t="s">
        <v>173</v>
      </c>
      <c r="E58" s="29" t="s">
        <v>276</v>
      </c>
      <c r="F58" s="26" t="s">
        <v>238</v>
      </c>
      <c r="G58" s="23" t="s">
        <v>237</v>
      </c>
      <c r="H58" s="163">
        <v>31.990629599999998</v>
      </c>
      <c r="I58" s="163">
        <v>12.514829199999999</v>
      </c>
    </row>
    <row r="59" spans="1:13" ht="14.5" x14ac:dyDescent="0.25">
      <c r="A59" s="26" t="s">
        <v>586</v>
      </c>
      <c r="C59" s="26" t="s">
        <v>586</v>
      </c>
      <c r="D59" s="26" t="s">
        <v>181</v>
      </c>
      <c r="E59" s="29" t="s">
        <v>276</v>
      </c>
      <c r="F59" t="s">
        <v>585</v>
      </c>
      <c r="G59" s="26" t="s">
        <v>586</v>
      </c>
      <c r="H59" s="152">
        <v>32.604360999999997</v>
      </c>
      <c r="I59" s="152">
        <v>14.342943999999999</v>
      </c>
    </row>
    <row r="60" spans="1:13" ht="14.5" x14ac:dyDescent="0.25">
      <c r="A60" s="181" t="s">
        <v>568</v>
      </c>
      <c r="B60" s="26" t="s">
        <v>590</v>
      </c>
      <c r="C60" s="181" t="s">
        <v>568</v>
      </c>
      <c r="D60" s="181" t="s">
        <v>568</v>
      </c>
      <c r="E60" s="29" t="s">
        <v>276</v>
      </c>
      <c r="F60" s="151" t="s">
        <v>588</v>
      </c>
      <c r="H60" s="152">
        <v>31.1860903</v>
      </c>
      <c r="I60" s="152">
        <v>16.5516872</v>
      </c>
    </row>
  </sheetData>
  <sortState xmlns:xlrd2="http://schemas.microsoft.com/office/spreadsheetml/2017/richdata2" ref="A3:F56">
    <sortCondition ref="A2"/>
  </sortState>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5B627-BEEC-404F-96E0-DFDF2D32CBD1}">
  <dimension ref="A1:H28"/>
  <sheetViews>
    <sheetView workbookViewId="0">
      <selection activeCell="A10" sqref="A10"/>
    </sheetView>
  </sheetViews>
  <sheetFormatPr defaultRowHeight="12.5" x14ac:dyDescent="0.25"/>
  <cols>
    <col min="1" max="1" width="24.1796875" bestFit="1" customWidth="1"/>
    <col min="2" max="2" width="19.54296875" bestFit="1" customWidth="1"/>
    <col min="3" max="3" width="17.453125" bestFit="1" customWidth="1"/>
    <col min="4" max="4" width="16.453125" bestFit="1" customWidth="1"/>
    <col min="5" max="5" width="11.7265625" bestFit="1" customWidth="1"/>
    <col min="6" max="6" width="20.1796875" bestFit="1" customWidth="1"/>
    <col min="7" max="8" width="11.7265625" style="30" bestFit="1" customWidth="1"/>
  </cols>
  <sheetData>
    <row r="1" spans="1:8" ht="14.5" x14ac:dyDescent="0.35">
      <c r="A1" s="174" t="s">
        <v>147</v>
      </c>
      <c r="B1" s="174" t="s">
        <v>77</v>
      </c>
      <c r="C1" s="174" t="s">
        <v>78</v>
      </c>
      <c r="D1" s="174" t="s">
        <v>79</v>
      </c>
      <c r="E1" s="175" t="s">
        <v>149</v>
      </c>
      <c r="F1" s="174" t="s">
        <v>148</v>
      </c>
      <c r="G1" s="176" t="s">
        <v>0</v>
      </c>
      <c r="H1" s="176" t="s">
        <v>534</v>
      </c>
    </row>
    <row r="2" spans="1:8" ht="14.5" x14ac:dyDescent="0.35">
      <c r="A2" s="177" t="s">
        <v>229</v>
      </c>
      <c r="B2" s="177" t="s">
        <v>281</v>
      </c>
      <c r="C2" s="177" t="s">
        <v>231</v>
      </c>
      <c r="D2" s="178" t="s">
        <v>196</v>
      </c>
      <c r="E2" s="178" t="s">
        <v>280</v>
      </c>
      <c r="F2" s="179" t="s">
        <v>230</v>
      </c>
      <c r="G2" s="180">
        <v>32.768295000000002</v>
      </c>
      <c r="H2" s="180">
        <v>21.741761</v>
      </c>
    </row>
    <row r="3" spans="1:8" ht="14.5" x14ac:dyDescent="0.35">
      <c r="A3" s="177" t="s">
        <v>194</v>
      </c>
      <c r="B3" s="177" t="s">
        <v>294</v>
      </c>
      <c r="C3" s="177" t="s">
        <v>194</v>
      </c>
      <c r="D3" s="178" t="s">
        <v>196</v>
      </c>
      <c r="E3" s="178" t="s">
        <v>280</v>
      </c>
      <c r="F3" s="179" t="s">
        <v>195</v>
      </c>
      <c r="G3" s="180">
        <v>32.808214999999997</v>
      </c>
      <c r="H3" s="180">
        <v>21.869683999999999</v>
      </c>
    </row>
    <row r="4" spans="1:8" ht="14.5" x14ac:dyDescent="0.35">
      <c r="A4" s="177" t="s">
        <v>510</v>
      </c>
      <c r="B4" s="177" t="s">
        <v>473</v>
      </c>
      <c r="C4" s="177" t="s">
        <v>160</v>
      </c>
      <c r="D4" s="178" t="s">
        <v>160</v>
      </c>
      <c r="E4" s="178" t="s">
        <v>280</v>
      </c>
      <c r="F4" s="179" t="s">
        <v>159</v>
      </c>
      <c r="G4" s="180">
        <v>24.184671999999999</v>
      </c>
      <c r="H4" s="180">
        <v>23.275175000000001</v>
      </c>
    </row>
    <row r="5" spans="1:8" ht="14.5" x14ac:dyDescent="0.35">
      <c r="A5" s="177" t="s">
        <v>579</v>
      </c>
      <c r="B5" s="177" t="s">
        <v>581</v>
      </c>
      <c r="C5" s="177" t="s">
        <v>168</v>
      </c>
      <c r="D5" s="178" t="s">
        <v>168</v>
      </c>
      <c r="E5" s="178" t="s">
        <v>280</v>
      </c>
      <c r="F5" s="179" t="s">
        <v>580</v>
      </c>
      <c r="G5" s="180">
        <v>31.976500000000001</v>
      </c>
      <c r="H5" s="180">
        <v>19.997</v>
      </c>
    </row>
    <row r="6" spans="1:8" ht="14.5" x14ac:dyDescent="0.35">
      <c r="A6" s="177" t="s">
        <v>169</v>
      </c>
      <c r="B6" s="177" t="s">
        <v>290</v>
      </c>
      <c r="C6" s="177" t="s">
        <v>169</v>
      </c>
      <c r="D6" s="178" t="s">
        <v>169</v>
      </c>
      <c r="E6" s="178" t="s">
        <v>280</v>
      </c>
      <c r="F6" s="179" t="s">
        <v>170</v>
      </c>
      <c r="G6" s="180">
        <v>30.75967</v>
      </c>
      <c r="H6" s="180">
        <v>20.223749000000002</v>
      </c>
    </row>
    <row r="7" spans="1:8" ht="14.5" x14ac:dyDescent="0.35">
      <c r="A7" s="177" t="s">
        <v>178</v>
      </c>
      <c r="B7" s="177" t="s">
        <v>298</v>
      </c>
      <c r="C7" s="177" t="s">
        <v>178</v>
      </c>
      <c r="D7" s="178" t="s">
        <v>178</v>
      </c>
      <c r="E7" s="178" t="s">
        <v>280</v>
      </c>
      <c r="F7" s="179" t="s">
        <v>199</v>
      </c>
      <c r="G7" s="180">
        <v>32.083610999999998</v>
      </c>
      <c r="H7" s="180">
        <v>23.976389000000001</v>
      </c>
    </row>
    <row r="8" spans="1:8" ht="14.5" x14ac:dyDescent="0.35">
      <c r="A8" s="177" t="s">
        <v>263</v>
      </c>
      <c r="B8" s="177" t="s">
        <v>478</v>
      </c>
      <c r="C8" s="177" t="s">
        <v>225</v>
      </c>
      <c r="D8" s="178" t="s">
        <v>225</v>
      </c>
      <c r="E8" s="178" t="s">
        <v>289</v>
      </c>
      <c r="F8" s="179" t="s">
        <v>264</v>
      </c>
      <c r="G8" s="180">
        <v>27.019396</v>
      </c>
      <c r="H8" s="180">
        <v>14.471443000000001</v>
      </c>
    </row>
    <row r="9" spans="1:8" ht="14.5" x14ac:dyDescent="0.35">
      <c r="A9" s="177" t="s">
        <v>214</v>
      </c>
      <c r="B9" s="177" t="s">
        <v>288</v>
      </c>
      <c r="C9" s="177" t="s">
        <v>216</v>
      </c>
      <c r="D9" s="178" t="s">
        <v>217</v>
      </c>
      <c r="E9" s="178" t="s">
        <v>289</v>
      </c>
      <c r="F9" s="179" t="s">
        <v>215</v>
      </c>
      <c r="G9" s="180">
        <v>27.530647999999999</v>
      </c>
      <c r="H9" s="180">
        <v>14.34029</v>
      </c>
    </row>
    <row r="10" spans="1:8" ht="14.5" x14ac:dyDescent="0.35">
      <c r="A10" s="177" t="s">
        <v>237</v>
      </c>
      <c r="B10" s="177"/>
      <c r="C10" s="177" t="s">
        <v>236</v>
      </c>
      <c r="D10" s="178" t="s">
        <v>173</v>
      </c>
      <c r="E10" s="178" t="s">
        <v>276</v>
      </c>
      <c r="F10" s="179" t="s">
        <v>238</v>
      </c>
      <c r="G10" s="180">
        <v>31.990629599999998</v>
      </c>
      <c r="H10" s="180">
        <v>12.514829199999999</v>
      </c>
    </row>
    <row r="11" spans="1:8" ht="14.5" x14ac:dyDescent="0.35">
      <c r="A11" s="177" t="s">
        <v>508</v>
      </c>
      <c r="B11" s="177" t="s">
        <v>293</v>
      </c>
      <c r="C11" s="177" t="s">
        <v>172</v>
      </c>
      <c r="D11" s="178" t="s">
        <v>173</v>
      </c>
      <c r="E11" s="178" t="s">
        <v>276</v>
      </c>
      <c r="F11" s="179" t="s">
        <v>171</v>
      </c>
      <c r="G11" s="180">
        <v>32.306640000000002</v>
      </c>
      <c r="H11" s="180">
        <v>12.989343</v>
      </c>
    </row>
    <row r="12" spans="1:8" ht="14.5" x14ac:dyDescent="0.35">
      <c r="A12" s="177" t="s">
        <v>179</v>
      </c>
      <c r="B12" s="177"/>
      <c r="C12" s="177" t="s">
        <v>179</v>
      </c>
      <c r="D12" s="178" t="s">
        <v>181</v>
      </c>
      <c r="E12" s="178" t="s">
        <v>276</v>
      </c>
      <c r="F12" s="179" t="s">
        <v>180</v>
      </c>
      <c r="G12" s="180">
        <v>32.846995999999997</v>
      </c>
      <c r="H12" s="180">
        <v>13.153288999999999</v>
      </c>
    </row>
    <row r="13" spans="1:8" ht="14.5" x14ac:dyDescent="0.35">
      <c r="A13" s="177" t="s">
        <v>187</v>
      </c>
      <c r="B13" s="177" t="s">
        <v>475</v>
      </c>
      <c r="C13" s="177" t="s">
        <v>187</v>
      </c>
      <c r="D13" s="178" t="s">
        <v>181</v>
      </c>
      <c r="E13" s="178" t="s">
        <v>276</v>
      </c>
      <c r="F13" s="179" t="s">
        <v>188</v>
      </c>
      <c r="G13" s="180">
        <v>32.736071000000003</v>
      </c>
      <c r="H13" s="180">
        <v>13.245911</v>
      </c>
    </row>
    <row r="14" spans="1:8" ht="14.5" x14ac:dyDescent="0.35">
      <c r="A14" s="177" t="s">
        <v>586</v>
      </c>
      <c r="B14" s="177"/>
      <c r="C14" s="177" t="s">
        <v>586</v>
      </c>
      <c r="D14" s="178" t="s">
        <v>181</v>
      </c>
      <c r="E14" s="178" t="s">
        <v>276</v>
      </c>
      <c r="F14" s="179" t="s">
        <v>585</v>
      </c>
      <c r="G14" s="180">
        <v>32.604360999999997</v>
      </c>
      <c r="H14" s="180">
        <v>14.342943999999999</v>
      </c>
    </row>
    <row r="15" spans="1:8" ht="14.5" x14ac:dyDescent="0.35">
      <c r="A15" s="177" t="s">
        <v>164</v>
      </c>
      <c r="B15" s="177" t="s">
        <v>286</v>
      </c>
      <c r="C15" s="177" t="s">
        <v>163</v>
      </c>
      <c r="D15" s="178" t="s">
        <v>163</v>
      </c>
      <c r="E15" s="178" t="s">
        <v>276</v>
      </c>
      <c r="F15" s="179" t="s">
        <v>165</v>
      </c>
      <c r="G15" s="180">
        <v>32.744588999999998</v>
      </c>
      <c r="H15" s="180">
        <v>12.697858</v>
      </c>
    </row>
    <row r="16" spans="1:8" ht="14.5" x14ac:dyDescent="0.35">
      <c r="A16" s="177" t="s">
        <v>161</v>
      </c>
      <c r="B16" s="177" t="s">
        <v>285</v>
      </c>
      <c r="C16" s="177" t="s">
        <v>163</v>
      </c>
      <c r="D16" s="178" t="s">
        <v>163</v>
      </c>
      <c r="E16" s="178" t="s">
        <v>276</v>
      </c>
      <c r="F16" s="179" t="s">
        <v>162</v>
      </c>
      <c r="G16" s="180" t="s">
        <v>587</v>
      </c>
      <c r="H16" s="180" t="s">
        <v>587</v>
      </c>
    </row>
    <row r="17" spans="1:8" ht="14.5" x14ac:dyDescent="0.35">
      <c r="A17" s="177" t="s">
        <v>185</v>
      </c>
      <c r="B17" s="177"/>
      <c r="C17" s="177" t="s">
        <v>184</v>
      </c>
      <c r="D17" s="178" t="s">
        <v>184</v>
      </c>
      <c r="E17" s="178" t="s">
        <v>276</v>
      </c>
      <c r="F17" s="179" t="s">
        <v>186</v>
      </c>
      <c r="G17" s="180">
        <v>32.374318000000002</v>
      </c>
      <c r="H17" s="180">
        <v>15.095006</v>
      </c>
    </row>
    <row r="18" spans="1:8" ht="14.5" x14ac:dyDescent="0.35">
      <c r="A18" s="177" t="s">
        <v>208</v>
      </c>
      <c r="B18" s="177" t="s">
        <v>302</v>
      </c>
      <c r="C18" s="177" t="s">
        <v>208</v>
      </c>
      <c r="D18" s="178" t="s">
        <v>184</v>
      </c>
      <c r="E18" s="178" t="s">
        <v>276</v>
      </c>
      <c r="F18" s="179" t="s">
        <v>209</v>
      </c>
      <c r="G18" s="180">
        <v>32.472881000000001</v>
      </c>
      <c r="H18" s="180">
        <v>14.571210000000001</v>
      </c>
    </row>
    <row r="19" spans="1:8" ht="14.5" x14ac:dyDescent="0.35">
      <c r="A19" s="177" t="s">
        <v>568</v>
      </c>
      <c r="B19" s="177"/>
      <c r="C19" s="177" t="s">
        <v>568</v>
      </c>
      <c r="D19" s="178" t="s">
        <v>568</v>
      </c>
      <c r="E19" s="178" t="s">
        <v>276</v>
      </c>
      <c r="F19" s="179" t="s">
        <v>588</v>
      </c>
      <c r="G19" s="180">
        <v>31.205358</v>
      </c>
      <c r="H19" s="180">
        <v>16.588367000000002</v>
      </c>
    </row>
    <row r="20" spans="1:8" ht="14.5" x14ac:dyDescent="0.35">
      <c r="A20" s="177" t="s">
        <v>150</v>
      </c>
      <c r="B20" s="177" t="s">
        <v>275</v>
      </c>
      <c r="C20" s="177" t="s">
        <v>150</v>
      </c>
      <c r="D20" s="178" t="s">
        <v>152</v>
      </c>
      <c r="E20" s="178" t="s">
        <v>276</v>
      </c>
      <c r="F20" s="179" t="s">
        <v>151</v>
      </c>
      <c r="G20" s="180">
        <v>32.817512000000001</v>
      </c>
      <c r="H20" s="180">
        <v>13.167152</v>
      </c>
    </row>
    <row r="21" spans="1:8" ht="14.5" x14ac:dyDescent="0.35">
      <c r="A21" s="177" t="s">
        <v>192</v>
      </c>
      <c r="B21" s="177" t="s">
        <v>275</v>
      </c>
      <c r="C21" s="177" t="s">
        <v>150</v>
      </c>
      <c r="D21" s="178" t="s">
        <v>152</v>
      </c>
      <c r="E21" s="178" t="s">
        <v>276</v>
      </c>
      <c r="F21" s="179" t="s">
        <v>193</v>
      </c>
      <c r="G21" s="180">
        <v>32.766095999999997</v>
      </c>
      <c r="H21" s="180">
        <v>13.196628</v>
      </c>
    </row>
    <row r="22" spans="1:8" ht="14.5" x14ac:dyDescent="0.35">
      <c r="A22" s="177" t="s">
        <v>202</v>
      </c>
      <c r="B22" s="177" t="s">
        <v>275</v>
      </c>
      <c r="C22" s="177" t="s">
        <v>150</v>
      </c>
      <c r="D22" s="178" t="s">
        <v>152</v>
      </c>
      <c r="E22" s="178" t="s">
        <v>276</v>
      </c>
      <c r="F22" s="179" t="s">
        <v>203</v>
      </c>
      <c r="G22" s="180">
        <v>32.785496000000002</v>
      </c>
      <c r="H22" s="180">
        <v>13.178856</v>
      </c>
    </row>
    <row r="23" spans="1:8" ht="14.5" x14ac:dyDescent="0.35">
      <c r="A23" s="177" t="s">
        <v>207</v>
      </c>
      <c r="B23" s="177" t="s">
        <v>278</v>
      </c>
      <c r="C23" s="177" t="s">
        <v>207</v>
      </c>
      <c r="D23" s="178" t="s">
        <v>152</v>
      </c>
      <c r="E23" s="178" t="s">
        <v>276</v>
      </c>
      <c r="F23" s="179" t="s">
        <v>210</v>
      </c>
      <c r="G23" s="180">
        <v>32.817658000000002</v>
      </c>
      <c r="H23" s="180">
        <v>13.266646</v>
      </c>
    </row>
    <row r="24" spans="1:8" ht="14.5" x14ac:dyDescent="0.35">
      <c r="A24" s="177" t="s">
        <v>529</v>
      </c>
      <c r="B24" s="177" t="s">
        <v>207</v>
      </c>
      <c r="C24" s="177" t="s">
        <v>207</v>
      </c>
      <c r="D24" s="178" t="s">
        <v>152</v>
      </c>
      <c r="E24" s="178" t="s">
        <v>276</v>
      </c>
      <c r="F24" s="179" t="s">
        <v>530</v>
      </c>
      <c r="G24" s="180">
        <v>32.852915000000003</v>
      </c>
      <c r="H24" s="180">
        <v>13.269211</v>
      </c>
    </row>
    <row r="25" spans="1:8" ht="14.5" x14ac:dyDescent="0.35">
      <c r="A25" s="177" t="s">
        <v>266</v>
      </c>
      <c r="B25" s="177" t="s">
        <v>296</v>
      </c>
      <c r="C25" s="177" t="s">
        <v>266</v>
      </c>
      <c r="D25" s="178" t="s">
        <v>152</v>
      </c>
      <c r="E25" s="178" t="s">
        <v>276</v>
      </c>
      <c r="F25" s="179" t="s">
        <v>267</v>
      </c>
      <c r="G25" s="180">
        <v>32.893565000000002</v>
      </c>
      <c r="H25" s="180">
        <v>13.328016999999999</v>
      </c>
    </row>
    <row r="26" spans="1:8" ht="14.5" x14ac:dyDescent="0.35">
      <c r="A26" s="177" t="s">
        <v>204</v>
      </c>
      <c r="B26" s="177" t="s">
        <v>301</v>
      </c>
      <c r="C26" s="177" t="s">
        <v>152</v>
      </c>
      <c r="D26" s="178" t="s">
        <v>152</v>
      </c>
      <c r="E26" s="178" t="s">
        <v>276</v>
      </c>
      <c r="F26" s="179" t="s">
        <v>205</v>
      </c>
      <c r="G26" s="180">
        <v>32.877049</v>
      </c>
      <c r="H26" s="180">
        <v>13.196427</v>
      </c>
    </row>
    <row r="27" spans="1:8" ht="14.5" x14ac:dyDescent="0.35">
      <c r="A27" s="177" t="s">
        <v>515</v>
      </c>
      <c r="B27" s="177" t="s">
        <v>476</v>
      </c>
      <c r="C27" s="177" t="s">
        <v>190</v>
      </c>
      <c r="D27" s="178" t="s">
        <v>191</v>
      </c>
      <c r="E27" s="178" t="s">
        <v>276</v>
      </c>
      <c r="F27" s="179" t="s">
        <v>189</v>
      </c>
      <c r="G27" s="180">
        <v>32.791930000000001</v>
      </c>
      <c r="H27" s="180">
        <v>12.484716000000001</v>
      </c>
    </row>
    <row r="28" spans="1:8" ht="14.5" x14ac:dyDescent="0.35">
      <c r="A28" s="177" t="s">
        <v>191</v>
      </c>
      <c r="B28" s="177" t="s">
        <v>303</v>
      </c>
      <c r="C28" s="177" t="s">
        <v>191</v>
      </c>
      <c r="D28" s="178" t="s">
        <v>191</v>
      </c>
      <c r="E28" s="178" t="s">
        <v>276</v>
      </c>
      <c r="F28" s="179" t="s">
        <v>268</v>
      </c>
      <c r="G28" s="180">
        <v>32.938242000000002</v>
      </c>
      <c r="H28" s="180">
        <v>12.063675</v>
      </c>
    </row>
  </sheetData>
  <autoFilter ref="A1:H28" xr:uid="{F5F6139C-E317-4DF8-B48F-D67338C224E7}">
    <sortState xmlns:xlrd2="http://schemas.microsoft.com/office/spreadsheetml/2017/richdata2" ref="A10:H28">
      <sortCondition ref="D1:D28"/>
    </sortState>
  </autoFilter>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90B25ABE4F6C142AFFAD91C9395B6F3" ma:contentTypeVersion="10" ma:contentTypeDescription="Create a new document." ma:contentTypeScope="" ma:versionID="9410519c3d1bc4d83d0a708705f50830">
  <xsd:schema xmlns:xsd="http://www.w3.org/2001/XMLSchema" xmlns:xs="http://www.w3.org/2001/XMLSchema" xmlns:p="http://schemas.microsoft.com/office/2006/metadata/properties" xmlns:ns2="1948818d-24cc-49e6-9f2f-91948e873d3b" xmlns:ns3="6152710a-68c3-40de-8d43-c9315c672361" targetNamespace="http://schemas.microsoft.com/office/2006/metadata/properties" ma:root="true" ma:fieldsID="3ca9065a41b69f5cf7201776626877a9" ns2:_="" ns3:_="">
    <xsd:import namespace="1948818d-24cc-49e6-9f2f-91948e873d3b"/>
    <xsd:import namespace="6152710a-68c3-40de-8d43-c9315c67236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8818d-24cc-49e6-9f2f-91948e873d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52710a-68c3-40de-8d43-c9315c67236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05E139-AA4A-4A63-AB6B-554D8F95572E}">
  <ds:schemaRefs>
    <ds:schemaRef ds:uri="http://schemas.microsoft.com/sharepoint/v3/contenttype/forms"/>
  </ds:schemaRefs>
</ds:datastoreItem>
</file>

<file path=customXml/itemProps2.xml><?xml version="1.0" encoding="utf-8"?>
<ds:datastoreItem xmlns:ds="http://schemas.openxmlformats.org/officeDocument/2006/customXml" ds:itemID="{DB665CEC-B97B-4FE3-B820-F8CAF12DD3B1}">
  <ds:schemaRefs>
    <ds:schemaRef ds:uri="1948818d-24cc-49e6-9f2f-91948e873d3b"/>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92AF3DFD-6416-4A28-BE96-697F594DA2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8818d-24cc-49e6-9f2f-91948e873d3b"/>
    <ds:schemaRef ds:uri="6152710a-68c3-40de-8d43-c9315c6723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Detention Profiles</vt:lpstr>
      <vt:lpstr>DC Full Dataset</vt:lpstr>
      <vt:lpstr>DC Map</vt:lpstr>
      <vt:lpstr>Terms &amp; Definitions</vt:lpstr>
      <vt:lpstr>DC Methodology</vt:lpstr>
      <vt:lpstr>Enumerator Guideline</vt:lpstr>
      <vt:lpstr>DC Assessment Form</vt:lpstr>
      <vt:lpstr>DC Location Info</vt:lpstr>
      <vt:lpstr>Sheet2</vt:lpstr>
      <vt:lpstr>index map</vt:lpstr>
      <vt:lpstr>DC</vt:lpstr>
      <vt:lpstr>maps</vt:lpstr>
      <vt:lpstr>'Detention Profiles'!Print_Area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DTM Libya</dc:creator>
  <cp:lastModifiedBy>AHMED Waqas</cp:lastModifiedBy>
  <cp:lastPrinted>2019-09-13T10:06:39Z</cp:lastPrinted>
  <dcterms:created xsi:type="dcterms:W3CDTF">2014-03-28T11:34:11Z</dcterms:created>
  <dcterms:modified xsi:type="dcterms:W3CDTF">2020-11-15T11:16:09Z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0x010100490B25ABE4F6C142AFFAD91C9395B6F3</vt:lpwstr>
  </property>
  <property fmtid="{D5CDD505-2E9C-101B-9397-08002B2CF9AE}" pid="3" name="MSIP_Label_2059aa38-f392-4105-be92-628035578272_Enabled">
    <vt:lpwstr>true</vt:lpwstr>
  </property>
  <property fmtid="{D5CDD505-2E9C-101B-9397-08002B2CF9AE}" pid="4" name="MSIP_Label_2059aa38-f392-4105-be92-628035578272_SetDate">
    <vt:lpwstr>2020-11-15T11:15:09Z</vt:lpwstr>
  </property>
  <property fmtid="{D5CDD505-2E9C-101B-9397-08002B2CF9AE}" pid="5" name="MSIP_Label_2059aa38-f392-4105-be92-628035578272_Method">
    <vt:lpwstr>Standard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b9cb657f-8785-43d8-993a-93dd5610a8b1</vt:lpwstr>
  </property>
  <property fmtid="{D5CDD505-2E9C-101B-9397-08002B2CF9AE}" pid="9" name="MSIP_Label_2059aa38-f392-4105-be92-628035578272_ContentBits">
    <vt:lpwstr>0</vt:lpwstr>
  </property>
</Properties>
</file>