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530" codeName="{4D1C537B-E38A-612A-F078-A93A15B4B7F4}"/>
  <workbookPr codeName="ThisWorkbook" hidePivotFieldList="1"/>
  <mc:AlternateContent xmlns:mc="http://schemas.openxmlformats.org/markup-compatibility/2006">
    <mc:Choice Requires="x15">
      <x15ac:absPath xmlns:x15ac="http://schemas.microsoft.com/office/spreadsheetml/2010/11/ac" url="D:\Libya\Detention center\DC Profiles_LAT_LONG\"/>
    </mc:Choice>
  </mc:AlternateContent>
  <xr:revisionPtr revIDLastSave="0" documentId="13_ncr:1_{FE7B1194-4905-4493-91EF-A65BB3611D23}" xr6:coauthVersionLast="46" xr6:coauthVersionMax="46" xr10:uidLastSave="{00000000-0000-0000-0000-000000000000}"/>
  <bookViews>
    <workbookView xWindow="-110" yWindow="-110" windowWidth="19420" windowHeight="10420" tabRatio="807" xr2:uid="{00000000-000D-0000-FFFF-FFFF00000000}"/>
  </bookViews>
  <sheets>
    <sheet name="Detention Profiles" sheetId="14" r:id="rId1"/>
    <sheet name="DC Full Dataset" sheetId="27" r:id="rId2"/>
    <sheet name="DC Map" sheetId="30" r:id="rId3"/>
    <sheet name="Terms &amp; Definitions" sheetId="37" r:id="rId4"/>
    <sheet name="DC Methodology" sheetId="32" r:id="rId5"/>
    <sheet name="Enumerator Guideline" sheetId="34" state="hidden" r:id="rId6"/>
    <sheet name="DC Assessment Form" sheetId="36" r:id="rId7"/>
    <sheet name="DC Location Info" sheetId="28" state="hidden" r:id="rId8"/>
    <sheet name="index map" sheetId="39" state="hidden" r:id="rId9"/>
  </sheets>
  <definedNames>
    <definedName name="_xlnm._FilterDatabase" localSheetId="1" hidden="1">'DC Full Dataset'!#REF!</definedName>
    <definedName name="_xlnm._FilterDatabase" localSheetId="7" hidden="1">'DC Location Info'!$A$1:$G$60</definedName>
    <definedName name="DCmaps">INDEX('index map'!$B$2:$B$33,MATCH('Detention Profiles'!$C$4:$I$5,'index map'!$A$2:$A$33,0))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0" i="14"/>
  <c r="J19" i="14"/>
  <c r="J18" i="14"/>
  <c r="I8" i="14"/>
</calcChain>
</file>

<file path=xl/sharedStrings.xml><?xml version="1.0" encoding="utf-8"?>
<sst xmlns="http://schemas.openxmlformats.org/spreadsheetml/2006/main" count="1443" uniqueCount="580">
  <si>
    <t>Diarrhea</t>
  </si>
  <si>
    <t>Measles</t>
  </si>
  <si>
    <t>NGO</t>
  </si>
  <si>
    <t>&gt;60 years</t>
  </si>
  <si>
    <t>Total</t>
  </si>
  <si>
    <t>Male</t>
  </si>
  <si>
    <t>Female</t>
  </si>
  <si>
    <t>HEALTH</t>
  </si>
  <si>
    <t>WASH</t>
  </si>
  <si>
    <t>FOOD</t>
  </si>
  <si>
    <t>PROTECTION</t>
  </si>
  <si>
    <t>None</t>
  </si>
  <si>
    <t>Few</t>
  </si>
  <si>
    <t>Who did you collect the information for this assessment from?</t>
  </si>
  <si>
    <t>Do migrants have access to the internet?</t>
  </si>
  <si>
    <t>Do migrants have access to television?</t>
  </si>
  <si>
    <t>Do migrants have access to printed media?</t>
  </si>
  <si>
    <t>Are migrants able to make international calls?</t>
  </si>
  <si>
    <t>Do migrants have access to mobile phones?</t>
  </si>
  <si>
    <t>How frequent are power cuts?</t>
  </si>
  <si>
    <t>Is the ventilation system working in the center?</t>
  </si>
  <si>
    <t>How much electrical and functioning ligthing is at the center?</t>
  </si>
  <si>
    <t>How much time do migrants spend outdoors during the day?</t>
  </si>
  <si>
    <t>Is family-tracing available to migrants?</t>
  </si>
  <si>
    <t>Are psychosocial support services available?</t>
  </si>
  <si>
    <t>Do the majority of detainees have passports, identification card or other documents?</t>
  </si>
  <si>
    <t>Do migrants have access to legal services?</t>
  </si>
  <si>
    <t>Is there a private space where the detainees can talk to officials from international organizations / NGO?</t>
  </si>
  <si>
    <t>Who are the food distributions supported by?</t>
  </si>
  <si>
    <t xml:space="preserve">How often is food supplied  </t>
  </si>
  <si>
    <t>Does the DC provide daily food?</t>
  </si>
  <si>
    <t>Is there laundry facilities?</t>
  </si>
  <si>
    <t xml:space="preserve">Are buckets available at site? </t>
  </si>
  <si>
    <t>Are sanitary hygiene kits available?</t>
  </si>
  <si>
    <t>Are male and female separated bathing areas available?</t>
  </si>
  <si>
    <t xml:space="preserve">Are male and female separated latrines available? </t>
  </si>
  <si>
    <t>Are latrines functioning?</t>
  </si>
  <si>
    <t>Do migrants have regular access to drinking water?</t>
  </si>
  <si>
    <t xml:space="preserve">If yes, where did the pregnant ladies give birth? </t>
  </si>
  <si>
    <t xml:space="preserve">Number of births in the past 30 days? </t>
  </si>
  <si>
    <t>If MANY what is the primary reported illness?</t>
  </si>
  <si>
    <t xml:space="preserve">Did adults fall ill during the last 30 days </t>
  </si>
  <si>
    <t xml:space="preserve">Did children fall ill during the last 30 days </t>
  </si>
  <si>
    <t>Is supplementary feeding available for young children?</t>
  </si>
  <si>
    <t xml:space="preserve">Is supplementary feeding available for pregnant / lactating mothers? </t>
  </si>
  <si>
    <t>How often are medicines available in the center?</t>
  </si>
  <si>
    <t>What happens when a detainee is seriously ill or injured?</t>
  </si>
  <si>
    <t>Do detainees undergo health examination upon entry to facility?</t>
  </si>
  <si>
    <t>Is there a health clinic in the center?</t>
  </si>
  <si>
    <t>How often are health services available</t>
  </si>
  <si>
    <t>Are health services available at cente</t>
  </si>
  <si>
    <t>Number of pregnant women</t>
  </si>
  <si>
    <t>Number of breastfeeding women</t>
  </si>
  <si>
    <t>Number of individuals from remaining nationalities</t>
  </si>
  <si>
    <t>Number of detained from the fifth most present nationality</t>
  </si>
  <si>
    <t>Fifth most present nationality in Detention Center</t>
  </si>
  <si>
    <t>Number of detained from the  fourth most present nationality</t>
  </si>
  <si>
    <t>Fourth most present nationality in Detention Center</t>
  </si>
  <si>
    <t>Number of detained from the third most present nationality</t>
  </si>
  <si>
    <t>Third most present nationality in Detention Center</t>
  </si>
  <si>
    <t>Number of detained from the second most present nationality</t>
  </si>
  <si>
    <t>Second most present nationality in Detention Center</t>
  </si>
  <si>
    <t>Number of detained from the most present nationality</t>
  </si>
  <si>
    <t>Nationality most present in Detention Center</t>
  </si>
  <si>
    <t>Number of female over 60</t>
  </si>
  <si>
    <t>Number of female between 19-59</t>
  </si>
  <si>
    <t>Number female less 18 years of age</t>
  </si>
  <si>
    <t>Number of male over 60</t>
  </si>
  <si>
    <t>Number of male between 19-59</t>
  </si>
  <si>
    <t>Number male less 18 years of age</t>
  </si>
  <si>
    <t>Are children &amp; adults separate</t>
  </si>
  <si>
    <t>Are women &amp; men separate</t>
  </si>
  <si>
    <t>Number of migrants on day of assessment</t>
  </si>
  <si>
    <t>Functioning registration system</t>
  </si>
  <si>
    <t>Date of Assesssment</t>
  </si>
  <si>
    <t>Muhalla</t>
  </si>
  <si>
    <t>Baladiya</t>
  </si>
  <si>
    <t>Mantika</t>
  </si>
  <si>
    <t>0-18 years</t>
  </si>
  <si>
    <t>19-59 years</t>
  </si>
  <si>
    <t>Number of Staff</t>
  </si>
  <si>
    <t>Number of Migrants on Day of Assessment</t>
  </si>
  <si>
    <t>Are women and men kept separate?</t>
  </si>
  <si>
    <t>Are adults and children kept separate?</t>
  </si>
  <si>
    <t>Registration system in place?</t>
  </si>
  <si>
    <t>VULNERABLE POPULATIONS</t>
  </si>
  <si>
    <t>Number of unaccompanied minors</t>
  </si>
  <si>
    <t>Nationality 1</t>
  </si>
  <si>
    <t>Nationality 2</t>
  </si>
  <si>
    <t>Nationality 3</t>
  </si>
  <si>
    <t>Nationality 4</t>
  </si>
  <si>
    <t># Migrants</t>
  </si>
  <si>
    <t>Nationality</t>
  </si>
  <si>
    <t>Health services available in centre?</t>
  </si>
  <si>
    <t>How often are health services available?</t>
  </si>
  <si>
    <t xml:space="preserve">Did children fall ill during the last 30 days? </t>
  </si>
  <si>
    <t>If many, primary reported illness:</t>
  </si>
  <si>
    <t>Did adults fall ill during the last 30 days?</t>
  </si>
  <si>
    <t>Number of births in last 30 days</t>
  </si>
  <si>
    <t>Location where births took place</t>
  </si>
  <si>
    <t>Regular access to drinking water?</t>
  </si>
  <si>
    <t>Separate male/female latrines</t>
  </si>
  <si>
    <t>Separate male/female bathing areas</t>
  </si>
  <si>
    <t>Availability of sanitary hygiene kits</t>
  </si>
  <si>
    <t>Availability of buckets</t>
  </si>
  <si>
    <t>Availability of laundry facilities</t>
  </si>
  <si>
    <t>KI 1</t>
  </si>
  <si>
    <t>KI 2</t>
  </si>
  <si>
    <t>INFORMATION SOURCES</t>
  </si>
  <si>
    <t>KI 3</t>
  </si>
  <si>
    <t>KI 4</t>
  </si>
  <si>
    <t>Food provided daily?</t>
  </si>
  <si>
    <t>Supplementary feeding for pregnant / lactating mothers</t>
  </si>
  <si>
    <t>Supplementary feeding for young children</t>
  </si>
  <si>
    <t>Availability of medicine in centre</t>
  </si>
  <si>
    <t>Is there a health clinic in the centre?</t>
  </si>
  <si>
    <t>Health examination upon entry of detainee</t>
  </si>
  <si>
    <t>Procedure for seriously ill or injured detainees</t>
  </si>
  <si>
    <t>Frequency of food supply</t>
  </si>
  <si>
    <t>Food distribution supported by</t>
  </si>
  <si>
    <t>Private space for detainees to meet with international organizations</t>
  </si>
  <si>
    <t>Migrants can access legal services</t>
  </si>
  <si>
    <t>Majority of migrants have documentation (passport/ID/etc.)</t>
  </si>
  <si>
    <t>Availability of psychosocial services</t>
  </si>
  <si>
    <t>Availability of family tracing services</t>
  </si>
  <si>
    <t>Access to outdoor spaces</t>
  </si>
  <si>
    <t>SITE FACILITY INFORMATION</t>
  </si>
  <si>
    <t>Presence of electrical and functioning lighting</t>
  </si>
  <si>
    <t>Frequency of power cuts</t>
  </si>
  <si>
    <t>ACCESS TO INFORMATION</t>
  </si>
  <si>
    <t>Migrants have access to mobile phones</t>
  </si>
  <si>
    <t>Migrants are able to make international calls</t>
  </si>
  <si>
    <t>Migrants have access to printed media</t>
  </si>
  <si>
    <t>Migrants have access to television</t>
  </si>
  <si>
    <t>Migrants have access to internet</t>
  </si>
  <si>
    <t>19-59 total</t>
  </si>
  <si>
    <t>60+ total</t>
  </si>
  <si>
    <t>Functionality of ventilation system in centre</t>
  </si>
  <si>
    <t>DETENTION CENTER INFORMATION</t>
  </si>
  <si>
    <t>SECTORIAL DATA</t>
  </si>
  <si>
    <t>DEMOGRAPHICS &amp; SHELTER</t>
  </si>
  <si>
    <t>Remaining Nationalities</t>
  </si>
  <si>
    <t>Detention Center location</t>
  </si>
  <si>
    <t>MAIN NATIONALITIES PRESENT IN CENTRE</t>
  </si>
  <si>
    <t xml:space="preserve">Detention centres EN </t>
  </si>
  <si>
    <t>Detention centres AR</t>
  </si>
  <si>
    <t>Geodivision</t>
  </si>
  <si>
    <t>Abusliem</t>
  </si>
  <si>
    <t>ابو سليم</t>
  </si>
  <si>
    <t>Tripoli</t>
  </si>
  <si>
    <t>Aljufra (Hun)</t>
  </si>
  <si>
    <t>الجفرة</t>
  </si>
  <si>
    <t>Aljufra</t>
  </si>
  <si>
    <t>Alkhums</t>
  </si>
  <si>
    <t>الخمس</t>
  </si>
  <si>
    <t>Almargeb</t>
  </si>
  <si>
    <t>الكفرة الجوف</t>
  </si>
  <si>
    <t>Alkufra</t>
  </si>
  <si>
    <t>Azzawya Abu Issa</t>
  </si>
  <si>
    <t>ابو عيسى</t>
  </si>
  <si>
    <t>Azzawya</t>
  </si>
  <si>
    <t>شهداء النصر</t>
  </si>
  <si>
    <t>Benghazi Al Kufiyah</t>
  </si>
  <si>
    <t>بنغازي الكويفية</t>
  </si>
  <si>
    <t>Benghazi</t>
  </si>
  <si>
    <t>Ejdabia</t>
  </si>
  <si>
    <t>اجدابيا</t>
  </si>
  <si>
    <t>Ghiryan</t>
  </si>
  <si>
    <t>Al Jabal Al Gharbi</t>
  </si>
  <si>
    <t>Investigation Unit Ras Hassan</t>
  </si>
  <si>
    <t>راس حسن</t>
  </si>
  <si>
    <t>Jaghbub</t>
  </si>
  <si>
    <t>الجغبوب</t>
  </si>
  <si>
    <t>Tobruk</t>
  </si>
  <si>
    <t>Janzour</t>
  </si>
  <si>
    <t>جنزور</t>
  </si>
  <si>
    <t>Aljfara</t>
  </si>
  <si>
    <t xml:space="preserve">Misrata Al Jawiya DC </t>
  </si>
  <si>
    <t>مصراتة الجوية</t>
  </si>
  <si>
    <t>Misrata</t>
  </si>
  <si>
    <t>Misrata Kararim</t>
  </si>
  <si>
    <t>مصراتة الكراريم</t>
  </si>
  <si>
    <t>Qasr Bin Ghasheer</t>
  </si>
  <si>
    <t>قصر بن غشير</t>
  </si>
  <si>
    <t>صبراتة</t>
  </si>
  <si>
    <t>Sabratha</t>
  </si>
  <si>
    <t>Zwara</t>
  </si>
  <si>
    <t>Salah Aldin</t>
  </si>
  <si>
    <t>صلاح الدين</t>
  </si>
  <si>
    <t>Shahhat</t>
  </si>
  <si>
    <t>شحات</t>
  </si>
  <si>
    <t>Al Jabal Al Akhdar</t>
  </si>
  <si>
    <t>صرمان 1 رجال</t>
  </si>
  <si>
    <t>Surman</t>
  </si>
  <si>
    <t>طبرق</t>
  </si>
  <si>
    <t>Toukra</t>
  </si>
  <si>
    <t>توكرة</t>
  </si>
  <si>
    <t>Trig Al Matar</t>
  </si>
  <si>
    <t>طريق المطار</t>
  </si>
  <si>
    <t>طريق السكة</t>
  </si>
  <si>
    <t>طريق الشوك</t>
  </si>
  <si>
    <t>Ain Zara</t>
  </si>
  <si>
    <t>Zliten</t>
  </si>
  <si>
    <t>زليتن</t>
  </si>
  <si>
    <t>عين زارة</t>
  </si>
  <si>
    <t>Al-Guweia</t>
  </si>
  <si>
    <t>القرة بولي</t>
  </si>
  <si>
    <t>Garabolli</t>
  </si>
  <si>
    <t>Brak Shati</t>
  </si>
  <si>
    <t>براك الشاطئ</t>
  </si>
  <si>
    <t>Brak</t>
  </si>
  <si>
    <t>Wadi Ashshati</t>
  </si>
  <si>
    <t>Ghat </t>
  </si>
  <si>
    <t>غات</t>
  </si>
  <si>
    <t>Ghat</t>
  </si>
  <si>
    <t>Ghiryan Aburshada</t>
  </si>
  <si>
    <t>غريان ابو رشادة</t>
  </si>
  <si>
    <t>Sebha (Mahdia)</t>
  </si>
  <si>
    <t>سبها المهدية</t>
  </si>
  <si>
    <t>Sebha</t>
  </si>
  <si>
    <t>Tarhuna, Souk Al Ahad</t>
  </si>
  <si>
    <t>ترهونة سوق الاحد</t>
  </si>
  <si>
    <t>Tarhuna</t>
  </si>
  <si>
    <t>Al Bayda 1</t>
  </si>
  <si>
    <t>البيضاء 1</t>
  </si>
  <si>
    <t>Albayda</t>
  </si>
  <si>
    <t>Al Bayda 2</t>
  </si>
  <si>
    <t>البيضاء 2</t>
  </si>
  <si>
    <t>Al Serraj</t>
  </si>
  <si>
    <t>السراج</t>
  </si>
  <si>
    <t>Azzintan</t>
  </si>
  <si>
    <t>Al Zintan</t>
  </si>
  <si>
    <t>الزنتان</t>
  </si>
  <si>
    <t>Alabyar</t>
  </si>
  <si>
    <t>الابيار</t>
  </si>
  <si>
    <t>Al-Fallah</t>
  </si>
  <si>
    <t>الفلاح</t>
  </si>
  <si>
    <t>Algatroun</t>
  </si>
  <si>
    <t>القطرون</t>
  </si>
  <si>
    <t>Murzuq</t>
  </si>
  <si>
    <t>Almarj</t>
  </si>
  <si>
    <t>المرج</t>
  </si>
  <si>
    <t>Alqubba</t>
  </si>
  <si>
    <t>القبة</t>
  </si>
  <si>
    <t>Derna</t>
  </si>
  <si>
    <t>Anjila</t>
  </si>
  <si>
    <t>انجيلة</t>
  </si>
  <si>
    <t>Janoub Azzawya</t>
  </si>
  <si>
    <t>Benghazi Al Wafiah</t>
  </si>
  <si>
    <t>بنغازي اللوفية</t>
  </si>
  <si>
    <t>Daraj</t>
  </si>
  <si>
    <t>درج</t>
  </si>
  <si>
    <t>Nalut</t>
  </si>
  <si>
    <t>Gemienis</t>
  </si>
  <si>
    <t>قمينس</t>
  </si>
  <si>
    <t>Khalet al Furjan</t>
  </si>
  <si>
    <t>خلة الفرجان</t>
  </si>
  <si>
    <t>Sebha 2 Trig al Matar</t>
  </si>
  <si>
    <t>سبها طريق المطار</t>
  </si>
  <si>
    <t>صرمان 2 نساء</t>
  </si>
  <si>
    <t>Tajoura</t>
  </si>
  <si>
    <t>تاجوراء</t>
  </si>
  <si>
    <t>زوارة</t>
  </si>
  <si>
    <t xml:space="preserve">معيتيقة </t>
  </si>
  <si>
    <t>Ubari</t>
  </si>
  <si>
    <t>اوباري</t>
  </si>
  <si>
    <t>KI2</t>
  </si>
  <si>
    <t>KI3</t>
  </si>
  <si>
    <t>KI4</t>
  </si>
  <si>
    <t>Abu Salim al janubi</t>
  </si>
  <si>
    <t>West</t>
  </si>
  <si>
    <t>Bab Assalam</t>
  </si>
  <si>
    <t>Ain zara</t>
  </si>
  <si>
    <t>Al radmani</t>
  </si>
  <si>
    <t>East</t>
  </si>
  <si>
    <t>El Zawiyah El Kadima</t>
  </si>
  <si>
    <t>Labda</t>
  </si>
  <si>
    <t>Al Marj El Charquia</t>
  </si>
  <si>
    <t>Koba El Chamalia</t>
  </si>
  <si>
    <t>Sidi issa</t>
  </si>
  <si>
    <t>Sidi nasr</t>
  </si>
  <si>
    <t>Alkwyfiah</t>
  </si>
  <si>
    <t>Qira</t>
  </si>
  <si>
    <t>South</t>
  </si>
  <si>
    <t>Ezahf El Akhthar</t>
  </si>
  <si>
    <t>Al  Guweia</t>
  </si>
  <si>
    <t>Qaminis Echarquia</t>
  </si>
  <si>
    <t>Al kawassim</t>
  </si>
  <si>
    <t>Shahat Al Kadima</t>
  </si>
  <si>
    <t>Ashati</t>
  </si>
  <si>
    <t>Al hamidiyah</t>
  </si>
  <si>
    <t>Suk al ahad</t>
  </si>
  <si>
    <t>El Madina</t>
  </si>
  <si>
    <t>Alakoriah El markaz</t>
  </si>
  <si>
    <t>Al masira al kubra</t>
  </si>
  <si>
    <t>Shuhadaa Ashaatt</t>
  </si>
  <si>
    <t>Abu rkaya</t>
  </si>
  <si>
    <t>Al janubiyah</t>
  </si>
  <si>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</si>
  <si>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</si>
  <si>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</si>
  <si>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</si>
  <si>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</si>
  <si>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</si>
  <si>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</si>
  <si>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</si>
  <si>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</si>
  <si>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</si>
  <si>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</si>
  <si>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</si>
  <si>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</si>
  <si>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</si>
  <si>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</si>
  <si>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</si>
  <si>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</si>
  <si>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</si>
  <si>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Psychosocial services:</t>
    </r>
    <r>
      <rPr>
        <sz val="11"/>
        <color rgb="FF000000"/>
        <rFont val="Calibri"/>
        <family val="2"/>
      </rPr>
      <t xml:space="preserve"> Directed towards individuals who are not able to cope with the recent events or the new situation in which they live.</t>
    </r>
  </si>
  <si>
    <t xml:space="preserve">Availability of electricity and functional lighting: </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</si>
  <si>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</si>
  <si>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</si>
  <si>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t>Glossary of Terms</t>
  </si>
  <si>
    <r>
      <t xml:space="preserve">Registration system: </t>
    </r>
    <r>
      <rPr>
        <sz val="11"/>
        <color rgb="FF000000"/>
        <rFont val="Calibri"/>
        <family val="2"/>
      </rPr>
      <t>A system of gathering details from migrants when they enter the centre where the data is stored in a filing system or databse.</t>
    </r>
  </si>
  <si>
    <r>
      <t>Number of pregnant women:</t>
    </r>
    <r>
      <rPr>
        <sz val="11"/>
        <color rgb="FF000000"/>
        <rFont val="Calibri"/>
        <family val="2"/>
      </rPr>
      <t xml:space="preserve"> Number of women who are expecting a child currently in the detention centre.</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</si>
  <si>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</si>
  <si>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</si>
  <si>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</si>
  <si>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t>Frequency of service provision</t>
  </si>
  <si>
    <t>Regularity of medicine availability</t>
  </si>
  <si>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</si>
  <si>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</si>
  <si>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Family tracing: </t>
    </r>
    <r>
      <rPr>
        <sz val="11"/>
        <color rgb="FF000000"/>
        <rFont val="Calibri"/>
        <family val="2"/>
      </rPr>
      <t>Services to help migrants locate missing family members.</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</si>
  <si>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</si>
  <si>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</si>
  <si>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</si>
  <si>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</si>
  <si>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</si>
  <si>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</si>
  <si>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</si>
  <si>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</si>
  <si>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</si>
  <si>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</si>
  <si>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</si>
  <si>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</si>
  <si>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</si>
  <si>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</si>
  <si>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t>For all of IOM Libya DTM publications, datasets and maps please visit: www.globaldtm.info/libya</t>
  </si>
  <si>
    <r>
      <t xml:space="preserve">DTM Libya  - Detention Center Profiles </t>
    </r>
    <r>
      <rPr>
        <sz val="10"/>
        <color rgb="FF000000"/>
        <rFont val="Calibri Light"/>
        <family val="2"/>
      </rPr>
      <t>Version: 1</t>
    </r>
  </si>
  <si>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</si>
  <si>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</si>
  <si>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Detention Centre Profiles aim to provide in-depth snapshots of detention centres under the management of Libya’s Directorate for Combatting Illegal Migration (DCIM) in Libya.</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</si>
  <si>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</si>
  <si>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</si>
  <si>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</si>
  <si>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</si>
  <si>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</si>
  <si>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</si>
  <si>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</si>
  <si>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</si>
  <si>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</si>
  <si>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</si>
  <si>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</si>
  <si>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</si>
  <si>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</si>
  <si>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</si>
  <si>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</si>
  <si>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</si>
  <si>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</si>
  <si>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</si>
  <si>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</si>
  <si>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</si>
  <si>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</si>
  <si>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</si>
  <si>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</si>
  <si>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</si>
  <si>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</si>
  <si>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</si>
  <si>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</si>
  <si>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 xml:space="preserve">Methodology </t>
  </si>
  <si>
    <t>Detention Centre Profile Assessment</t>
  </si>
  <si>
    <t>Indicator</t>
  </si>
  <si>
    <t>Type of Input</t>
  </si>
  <si>
    <t>Answer Choices</t>
  </si>
  <si>
    <t>Site Info</t>
  </si>
  <si>
    <t>Date of Assessment</t>
  </si>
  <si>
    <t>Select from Calendar</t>
  </si>
  <si>
    <t xml:space="preserve">Dropdown list </t>
  </si>
  <si>
    <t>Enumerator Name</t>
  </si>
  <si>
    <t>Input</t>
  </si>
  <si>
    <t>Demographics</t>
  </si>
  <si>
    <t>What is the official capacity of this Detention Centre?</t>
  </si>
  <si>
    <t>Input or selection</t>
  </si>
  <si>
    <t>N#</t>
  </si>
  <si>
    <t>Don't Know</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</si>
  <si>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</si>
  <si>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</si>
  <si>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</si>
  <si>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</si>
  <si>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</si>
  <si>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</si>
  <si>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</si>
  <si>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</si>
  <si>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</si>
  <si>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</si>
  <si>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</si>
  <si>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Dropdown to select nationality then input to put number</t>
  </si>
  <si>
    <t>Nationality 5</t>
  </si>
  <si>
    <t>All other nationalities</t>
  </si>
  <si>
    <t>Number of migrants per nationality:</t>
  </si>
  <si>
    <t>Health</t>
  </si>
  <si>
    <t>Select one. (If YES is selected then KOBO opens the rest of the HEALTH section. If NO is selected KOBO moves to SHELTER-NFI)</t>
  </si>
  <si>
    <t xml:space="preserve">How often are health services available? </t>
  </si>
  <si>
    <t>Often (at least once a week)</t>
  </si>
  <si>
    <t>Irregularly (once every few weeks)</t>
  </si>
  <si>
    <t>Don’t know</t>
  </si>
  <si>
    <t>Y/N/Don't Know</t>
  </si>
  <si>
    <t>Referred to the hospital</t>
  </si>
  <si>
    <t>Treated on site if/when a health staff comes</t>
  </si>
  <si>
    <t>Regularly (available most of the time)</t>
  </si>
  <si>
    <t>Irregularly (available every once in a while)</t>
  </si>
  <si>
    <t>Never</t>
  </si>
  <si>
    <t xml:space="preserve">Is supplementary feeding available for young children? </t>
  </si>
  <si>
    <t>Some</t>
  </si>
  <si>
    <t>Many</t>
  </si>
  <si>
    <t>Multiple selections, input for last choice</t>
  </si>
  <si>
    <t>Fever</t>
  </si>
  <si>
    <t>Coughing/ respiratory tract infection</t>
  </si>
  <si>
    <t>Lack of nutrition</t>
  </si>
  <si>
    <t>Dehydration</t>
  </si>
  <si>
    <r>
      <t xml:space="preserve">Others </t>
    </r>
    <r>
      <rPr>
        <i/>
        <sz val="11"/>
        <color theme="1"/>
        <rFont val="Calibri"/>
        <family val="2"/>
        <scheme val="minor"/>
      </rPr>
      <t>(please list)</t>
    </r>
  </si>
  <si>
    <t>On site at the Detention Centre</t>
  </si>
  <si>
    <t>At the hospital</t>
  </si>
  <si>
    <t>At a health clinic/centre</t>
  </si>
  <si>
    <t>Others (please list)</t>
  </si>
  <si>
    <t>Do migrants have regualr access to drinking water?</t>
  </si>
  <si>
    <t>All</t>
  </si>
  <si>
    <t>Don't know</t>
  </si>
  <si>
    <t>Food Security</t>
  </si>
  <si>
    <t>How often is food supplied  (select one option)</t>
  </si>
  <si>
    <t>Three times a day</t>
  </si>
  <si>
    <t>Twice a day</t>
  </si>
  <si>
    <t>Once a day</t>
  </si>
  <si>
    <t>Who are the food distributions supported by? (multiple choice one option)</t>
  </si>
  <si>
    <t>Government (DCIM)</t>
  </si>
  <si>
    <t>UN Agency</t>
  </si>
  <si>
    <t>Protection</t>
  </si>
  <si>
    <t>They move freely between indoors and outdoors</t>
  </si>
  <si>
    <t>Less than half a day</t>
  </si>
  <si>
    <t>More than half a day</t>
  </si>
  <si>
    <t>Limited access to outdoors</t>
  </si>
  <si>
    <t>A lot</t>
  </si>
  <si>
    <t xml:space="preserve">Limited </t>
  </si>
  <si>
    <t xml:space="preserve">Often </t>
  </si>
  <si>
    <t>Irregulary</t>
  </si>
  <si>
    <t>No ventilation</t>
  </si>
  <si>
    <t>Frequent</t>
  </si>
  <si>
    <t>Occasional</t>
  </si>
  <si>
    <t>No power cuts</t>
  </si>
  <si>
    <t>Y/N/Don't know</t>
  </si>
  <si>
    <t>Information Source</t>
  </si>
  <si>
    <t>DCIM Detention centre manager</t>
  </si>
  <si>
    <t>DCIM detention centre staff member</t>
  </si>
  <si>
    <t>NGO worker active in detention centre</t>
  </si>
  <si>
    <t xml:space="preserve"> Other, please specify</t>
  </si>
  <si>
    <t>1. To view each Detention Center Profile please select the name of center you want to view from the dropdown list. 
2. To see the full dataset go to "DC Data" tab.
3. For a map of all Detention Centres please go to ‘DC Map’.
4. For MMWG 4 Ws go to ‘MMWG 4Ws’.
5. For definition of terms go to "Terms &amp; Definitions" tab.
6. For Detention Centre Methodology go to ‘DC methodology’
7. For enumerator guidelines and tools see ‘Enumerator guidelines’ and ‘Assessment form’.</t>
  </si>
  <si>
    <t>Janzour al sharkiyah</t>
  </si>
  <si>
    <t>Al markaz /Azzintan</t>
  </si>
  <si>
    <t>Hun El Janoubia</t>
  </si>
  <si>
    <t>Jawf markaz</t>
  </si>
  <si>
    <t>Janzour al wasat</t>
  </si>
  <si>
    <t>Bir attutah</t>
  </si>
  <si>
    <t>Assuk / sabratah</t>
  </si>
  <si>
    <t>Mahdia</t>
  </si>
  <si>
    <t>El Kahira</t>
  </si>
  <si>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</si>
  <si>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</si>
  <si>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</si>
  <si>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</si>
  <si>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</si>
  <si>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t xml:space="preserve">Objective of Detention Centre Profiling </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</si>
  <si>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</si>
  <si>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</si>
  <si>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</si>
  <si>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</si>
  <si>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Detention centre Name</t>
  </si>
  <si>
    <t>Select the top five nationalities present in Detention centre today and the number of migrants from each nationality.</t>
  </si>
  <si>
    <t>Number of unaccompanied children in centre today</t>
  </si>
  <si>
    <t>Number of breastfeeding women in centre today</t>
  </si>
  <si>
    <t>Number of pregnant women in centre today</t>
  </si>
  <si>
    <t>Are health services available at centre?</t>
  </si>
  <si>
    <t>Given medicine by detention centre staff</t>
  </si>
  <si>
    <t>How often are medicines available in the centre?</t>
  </si>
  <si>
    <t>How much electrical and functioning ligthing is at the centre?</t>
  </si>
  <si>
    <t>Is the ventilation system working in the centre?</t>
  </si>
  <si>
    <t>Detention Centre Name (AR)</t>
  </si>
  <si>
    <t>Detention Centre Name (EN)</t>
  </si>
  <si>
    <t>Migrants' access to outdoor spaces</t>
  </si>
  <si>
    <r>
      <t xml:space="preserve">·       Freely move: </t>
    </r>
    <r>
      <rPr>
        <sz val="10"/>
        <color rgb="FF000000"/>
        <rFont val="Arial"/>
        <family val="2"/>
      </rPr>
      <t>They move freely between indoors and outdoors</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</si>
  <si>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</si>
  <si>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More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</si>
  <si>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</si>
  <si>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How to Use:</t>
  </si>
  <si>
    <t>Mitiga</t>
  </si>
  <si>
    <t>Who did you collect the information for this assessment from? (KI 1)</t>
  </si>
  <si>
    <t>Al kufra</t>
  </si>
  <si>
    <t xml:space="preserve">Trig al Shook </t>
  </si>
  <si>
    <t>Modelled after the site assessments carried out by DTM in other contexts, such as South Sudan, these assessments gather information on the facilities of the centres in addition to the socio-demographic characteristics of migrants held in those centres.</t>
  </si>
  <si>
    <t>Surman women</t>
  </si>
  <si>
    <t>Surman men</t>
  </si>
  <si>
    <t>Sabratha Melita</t>
  </si>
  <si>
    <t>Yes</t>
  </si>
  <si>
    <t>Eritrea</t>
  </si>
  <si>
    <t>Somalia</t>
  </si>
  <si>
    <t>Sudan</t>
  </si>
  <si>
    <t>No</t>
  </si>
  <si>
    <t>Chad</t>
  </si>
  <si>
    <t>Egypt</t>
  </si>
  <si>
    <t>DCIM Detention centre staff member</t>
  </si>
  <si>
    <t>Often</t>
  </si>
  <si>
    <t>Bangladesh</t>
  </si>
  <si>
    <t>Niger</t>
  </si>
  <si>
    <t>For all feedback and queries please contact: tteppert@iom.int</t>
  </si>
  <si>
    <t>AlSabaa</t>
  </si>
  <si>
    <t>السبعة</t>
  </si>
  <si>
    <t>Alkufra, Jawf</t>
  </si>
  <si>
    <t>درنة</t>
  </si>
  <si>
    <t>Name</t>
  </si>
  <si>
    <t>Ain Zara</t>
  </si>
  <si>
    <t>Al Fallah</t>
  </si>
  <si>
    <t>Al Gatroun</t>
  </si>
  <si>
    <t>Al Khalla (Khalet al Furjan)</t>
  </si>
  <si>
    <t>Aljufra (hun)</t>
  </si>
  <si>
    <t>Azzawya Shuhada al Nasr</t>
  </si>
  <si>
    <t>Ghiryan al Hamra</t>
  </si>
  <si>
    <t>Investigation Unit Mitiga airport</t>
  </si>
  <si>
    <t xml:space="preserve">Janzour subsidiary </t>
  </si>
  <si>
    <t>Salah Adin</t>
  </si>
  <si>
    <t xml:space="preserve">Sebha airport Route </t>
  </si>
  <si>
    <t>Sirt</t>
  </si>
  <si>
    <t>Surman 1</t>
  </si>
  <si>
    <t>Surman 2 (women)</t>
  </si>
  <si>
    <t>Tarhuna, Suk al Ahad</t>
  </si>
  <si>
    <t xml:space="preserve">Tripoli Subsidiary – Sekah Route </t>
  </si>
  <si>
    <t>Triq al Shook</t>
  </si>
  <si>
    <t>El Bilad</t>
  </si>
  <si>
    <t>Benghazi Ganfouda</t>
  </si>
  <si>
    <t>بنغازي قنفودة</t>
  </si>
  <si>
    <t>Qnfodah</t>
  </si>
  <si>
    <t>Limited</t>
  </si>
  <si>
    <t>DC Name No spaces</t>
  </si>
  <si>
    <t xml:space="preserve">If Yes, where did the pregnant ladies give birth? </t>
  </si>
  <si>
    <t>سوق الخميس</t>
  </si>
  <si>
    <t>Suq Alkhamees</t>
  </si>
  <si>
    <t>سرت</t>
  </si>
  <si>
    <t>El gharbiyat</t>
  </si>
  <si>
    <t>Not applicable (no births)</t>
  </si>
  <si>
    <t>Nigeria</t>
  </si>
  <si>
    <t>Irregularly (once every few weeks</t>
  </si>
  <si>
    <t>غريان الحمراء</t>
  </si>
  <si>
    <t>Thaher Al Jabal</t>
  </si>
  <si>
    <t>ظهر الجبل</t>
  </si>
  <si>
    <t>NGO worker active in detention centre Other</t>
  </si>
  <si>
    <t>ظاهرالجبل</t>
  </si>
  <si>
    <t>Baten Al Jabal</t>
  </si>
  <si>
    <t>Wadi Al Hai</t>
  </si>
  <si>
    <t>CôtedIvoire</t>
  </si>
  <si>
    <t>وادي الحي</t>
  </si>
  <si>
    <t>Mabani</t>
  </si>
  <si>
    <t>المباني</t>
  </si>
  <si>
    <t>Shara Zawya</t>
  </si>
  <si>
    <t>شارع الزاوية</t>
  </si>
  <si>
    <t>Hai Al Andulas</t>
  </si>
  <si>
    <t>باطن الجبل</t>
  </si>
  <si>
    <t>Baten Aljabal</t>
  </si>
  <si>
    <t>Triq al Sika</t>
  </si>
  <si>
    <t>Equatorial Guinea</t>
  </si>
  <si>
    <t>Mali</t>
  </si>
  <si>
    <t>Ghana</t>
  </si>
  <si>
    <t>Morocco</t>
  </si>
  <si>
    <t>January</t>
  </si>
  <si>
    <t>Baten AlJabal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</si>
</sst>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409]mmmm\-yy;@"/>
  </numFmts>
  <fonts count="88"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8"/>
      <color rgb="FF000000"/>
      <name val="Myriad Pro"/>
      <family val="2"/>
    </font>
    <font>
      <sz val="10"/>
      <name val="Myriad Pro"/>
      <family val="2"/>
    </font>
    <font>
      <b/>
      <sz val="9"/>
      <color theme="0"/>
      <name val="Myriad Pro"/>
      <family val="2"/>
    </font>
    <font>
      <b/>
      <sz val="11"/>
      <color theme="0"/>
      <name val="Calibri"/>
      <family val="2"/>
      <scheme val="minor"/>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9"/>
      <color theme="0"/>
      <name val="Myriad Pro"/>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rgb="FFFF0000"/>
      <name val="Arial"/>
      <family val="2"/>
    </font>
    <font>
      <sz val="10"/>
      <color theme="1" tint="4.9989318521683403E-2"/>
      <name val="Arial"/>
      <family val="2"/>
    </font>
    <font>
      <sz val="10"/>
      <color theme="0"/>
      <name val="Arial"/>
      <family val="2"/>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0"/>
        <bgColor theme="8"/>
      </patternFill>
    </fill>
    <fill>
      <patternFill patternType="solid">
        <fgColor theme="0"/>
        <bgColor theme="8" tint="0.59999389629810485"/>
      </patternFill>
    </fill>
    <fill>
      <patternFill patternType="solid">
        <fgColor theme="0"/>
        <bgColor theme="8" tint="0.79998168889431442"/>
      </patternFill>
    </fill>
    <fill>
      <patternFill patternType="solid">
        <fgColor theme="0"/>
        <bgColor theme="4" tint="0.79998168889431442"/>
      </patternFill>
    </fill>
  </fills>
  <borders count="5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s>
  <cellStyleXfs count="58">
    <xf numFmtId="0" fontId="0" fillId="0" borderId="0"/>
    <xf numFmtId="0" fontId="17" fillId="0" borderId="0"/>
    <xf numFmtId="0" fontId="22" fillId="0" borderId="0" applyNumberFormat="0" applyFill="0" applyBorder="0" applyAlignment="0" applyProtection="0"/>
    <xf numFmtId="0" fontId="23" fillId="0" borderId="8"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0" applyNumberFormat="0" applyFill="0" applyBorder="0" applyAlignment="0" applyProtection="0"/>
    <xf numFmtId="0" fontId="26" fillId="11" borderId="0" applyNumberFormat="0" applyBorder="0" applyAlignment="0" applyProtection="0"/>
    <xf numFmtId="0" fontId="27" fillId="12" borderId="0" applyNumberFormat="0" applyBorder="0" applyAlignment="0" applyProtection="0"/>
    <xf numFmtId="0" fontId="28" fillId="13" borderId="0" applyNumberFormat="0" applyBorder="0" applyAlignment="0" applyProtection="0"/>
    <xf numFmtId="0" fontId="29" fillId="14" borderId="11" applyNumberFormat="0" applyAlignment="0" applyProtection="0"/>
    <xf numFmtId="0" fontId="30" fillId="15" borderId="12" applyNumberFormat="0" applyAlignment="0" applyProtection="0"/>
    <xf numFmtId="0" fontId="31" fillId="15" borderId="11" applyNumberFormat="0" applyAlignment="0" applyProtection="0"/>
    <xf numFmtId="0" fontId="32" fillId="0" borderId="13" applyNumberFormat="0" applyFill="0" applyAlignment="0" applyProtection="0"/>
    <xf numFmtId="0" fontId="20" fillId="16" borderId="14"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6" applyNumberFormat="0" applyFill="0" applyAlignment="0" applyProtection="0"/>
    <xf numFmtId="0" fontId="3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36" fillId="41" borderId="0" applyNumberFormat="0" applyBorder="0" applyAlignment="0" applyProtection="0"/>
    <xf numFmtId="0" fontId="16" fillId="0" borderId="0"/>
    <xf numFmtId="0" fontId="16" fillId="17" borderId="15" applyNumberFormat="0" applyFont="0" applyAlignment="0" applyProtection="0"/>
    <xf numFmtId="0" fontId="37" fillId="0" borderId="0"/>
    <xf numFmtId="0" fontId="73" fillId="0" borderId="0"/>
    <xf numFmtId="0" fontId="13" fillId="0" borderId="0"/>
    <xf numFmtId="0" fontId="12" fillId="0" borderId="0"/>
    <xf numFmtId="0" fontId="12" fillId="0" borderId="0"/>
    <xf numFmtId="0" fontId="11"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cellStyleXfs>
  <cellXfs count="323">
    <xf numFmtId="0" fontId="0" fillId="0" borderId="0" xfId="0" applyAlignment="1">
      <alignment wrapText="1"/>
    </xf>
    <xf numFmtId="0" fontId="18" fillId="0" borderId="0" xfId="0" applyFont="1" applyAlignment="1" applyProtection="1">
      <alignment wrapText="1"/>
      <protection hidden="1"/>
    </xf>
    <xf numFmtId="0" fontId="37" fillId="0" borderId="0" xfId="44" applyAlignment="1">
      <alignment horizontal="center" vertical="center"/>
    </xf>
    <xf numFmtId="0" fontId="37" fillId="0" borderId="0" xfId="44" applyAlignment="1">
      <alignment horizontal="center" vertical="center" wrapText="1"/>
    </xf>
    <xf numFmtId="0" fontId="40" fillId="8" borderId="1" xfId="0" applyFont="1" applyFill="1" applyBorder="1" applyAlignment="1" applyProtection="1">
      <alignment horizontal="center" vertical="center" wrapText="1"/>
      <protection hidden="1"/>
    </xf>
    <xf numFmtId="0" fontId="39" fillId="8" borderId="2" xfId="0" applyFont="1" applyFill="1" applyBorder="1" applyAlignment="1" applyProtection="1">
      <alignment horizontal="left" vertical="center"/>
      <protection hidden="1"/>
    </xf>
    <xf numFmtId="0" fontId="40" fillId="8" borderId="2" xfId="0" applyFont="1" applyFill="1" applyBorder="1" applyAlignment="1" applyProtection="1">
      <alignment horizontal="left" vertical="center"/>
      <protection hidden="1"/>
    </xf>
    <xf numFmtId="1" fontId="41" fillId="7" borderId="3" xfId="0" applyNumberFormat="1" applyFont="1" applyFill="1" applyBorder="1" applyAlignment="1" applyProtection="1">
      <alignment horizontal="center" vertical="center"/>
      <protection hidden="1"/>
    </xf>
    <xf numFmtId="0" fontId="40" fillId="8" borderId="2" xfId="0" applyFont="1" applyFill="1" applyBorder="1" applyAlignment="1" applyProtection="1">
      <alignment horizontal="center" vertical="center"/>
      <protection hidden="1"/>
    </xf>
    <xf numFmtId="0" fontId="44" fillId="42" borderId="3" xfId="0" applyFont="1" applyFill="1" applyBorder="1" applyAlignment="1" applyProtection="1">
      <alignment vertical="center" wrapText="1"/>
      <protection hidden="1"/>
    </xf>
    <xf numFmtId="0" fontId="44" fillId="42" borderId="4" xfId="0" applyFont="1" applyFill="1" applyBorder="1" applyAlignment="1" applyProtection="1">
      <alignment vertical="center" wrapText="1"/>
      <protection hidden="1"/>
    </xf>
    <xf numFmtId="0" fontId="19" fillId="42" borderId="6" xfId="0" applyFont="1" applyFill="1" applyBorder="1" applyAlignment="1" applyProtection="1">
      <alignment vertical="center" wrapText="1"/>
      <protection hidden="1"/>
    </xf>
    <xf numFmtId="0" fontId="49" fillId="42" borderId="3" xfId="0" applyFont="1" applyFill="1" applyBorder="1" applyAlignment="1" applyProtection="1">
      <alignment vertical="center" wrapText="1"/>
      <protection hidden="1"/>
    </xf>
    <xf numFmtId="0" fontId="49" fillId="42" borderId="6" xfId="0" applyFont="1" applyFill="1" applyBorder="1" applyAlignment="1" applyProtection="1">
      <alignment horizontal="left" vertical="center"/>
      <protection hidden="1"/>
    </xf>
    <xf numFmtId="0" fontId="45" fillId="6" borderId="3" xfId="0" applyFont="1" applyFill="1" applyBorder="1" applyAlignment="1" applyProtection="1">
      <alignment vertical="center" wrapText="1"/>
      <protection hidden="1"/>
    </xf>
    <xf numFmtId="0" fontId="45" fillId="6" borderId="6" xfId="0" applyFont="1" applyFill="1" applyBorder="1" applyAlignment="1" applyProtection="1">
      <alignment vertical="center" wrapText="1"/>
      <protection hidden="1"/>
    </xf>
    <xf numFmtId="3" fontId="41" fillId="7" borderId="1" xfId="0" applyNumberFormat="1" applyFont="1" applyFill="1" applyBorder="1" applyAlignment="1" applyProtection="1">
      <alignment horizontal="center" vertical="center"/>
      <protection hidden="1"/>
    </xf>
    <xf numFmtId="0" fontId="0" fillId="0" borderId="0" xfId="0"/>
    <xf numFmtId="0" fontId="53" fillId="0" borderId="0" xfId="0" applyFont="1" applyAlignment="1">
      <alignment horizontal="justify" vertical="center" wrapText="1"/>
    </xf>
    <xf numFmtId="0" fontId="54" fillId="0" borderId="0" xfId="0" applyFont="1" applyAlignment="1">
      <alignment horizontal="justify" vertical="center" wrapText="1"/>
    </xf>
    <xf numFmtId="0" fontId="0" fillId="45" borderId="0" xfId="0" applyFill="1" applyAlignment="1"/>
    <xf numFmtId="0" fontId="0" fillId="2" borderId="21" xfId="0" applyFill="1" applyBorder="1" applyAlignment="1"/>
    <xf numFmtId="0" fontId="56" fillId="2" borderId="36" xfId="0" applyFont="1" applyFill="1" applyBorder="1" applyAlignment="1">
      <alignment horizontal="justify" vertical="center"/>
    </xf>
    <xf numFmtId="0" fontId="0" fillId="2" borderId="37" xfId="0" applyFill="1" applyBorder="1" applyAlignment="1"/>
    <xf numFmtId="0" fontId="56" fillId="2" borderId="36" xfId="0" applyFont="1" applyFill="1" applyBorder="1" applyAlignment="1">
      <alignment horizontal="justify" vertical="center" wrapText="1"/>
    </xf>
    <xf numFmtId="0" fontId="54" fillId="2" borderId="36" xfId="0" applyFont="1" applyFill="1" applyBorder="1" applyAlignment="1">
      <alignment horizontal="justify" vertical="center" wrapText="1"/>
    </xf>
    <xf numFmtId="0" fontId="0" fillId="2" borderId="19" xfId="0" applyFill="1" applyBorder="1" applyAlignment="1"/>
    <xf numFmtId="0" fontId="0" fillId="2" borderId="22" xfId="0" applyFill="1" applyBorder="1" applyAlignment="1"/>
    <xf numFmtId="0" fontId="23" fillId="2" borderId="35" xfId="3" applyFill="1" applyBorder="1" applyAlignment="1"/>
    <xf numFmtId="0" fontId="57" fillId="2" borderId="36" xfId="0" applyFont="1" applyFill="1" applyBorder="1" applyAlignment="1">
      <alignment horizontal="justify" vertical="center" wrapText="1"/>
    </xf>
    <xf numFmtId="0" fontId="18" fillId="46" borderId="0" xfId="0" applyFont="1" applyFill="1" applyAlignment="1" applyProtection="1">
      <alignment wrapText="1"/>
      <protection hidden="1"/>
    </xf>
    <xf numFmtId="0" fontId="18" fillId="42" borderId="26" xfId="0" applyFont="1" applyFill="1" applyBorder="1" applyAlignment="1" applyProtection="1">
      <alignment wrapText="1"/>
      <protection hidden="1"/>
    </xf>
    <xf numFmtId="0" fontId="18" fillId="42" borderId="0" xfId="0" applyFont="1" applyFill="1" applyBorder="1" applyAlignment="1" applyProtection="1">
      <alignment wrapText="1"/>
      <protection hidden="1"/>
    </xf>
    <xf numFmtId="0" fontId="18" fillId="42" borderId="27" xfId="0" applyFont="1" applyFill="1" applyBorder="1" applyAlignment="1" applyProtection="1">
      <alignment wrapText="1"/>
      <protection hidden="1"/>
    </xf>
    <xf numFmtId="0" fontId="18" fillId="46" borderId="26" xfId="0" applyFont="1" applyFill="1" applyBorder="1" applyAlignment="1" applyProtection="1">
      <alignment horizontal="center" wrapText="1"/>
      <protection hidden="1"/>
    </xf>
    <xf numFmtId="0" fontId="18" fillId="46" borderId="0" xfId="0" applyFont="1" applyFill="1" applyBorder="1" applyAlignment="1" applyProtection="1">
      <alignment horizontal="center" wrapText="1"/>
      <protection hidden="1"/>
    </xf>
    <xf numFmtId="0" fontId="18" fillId="46" borderId="27" xfId="0" applyFont="1" applyFill="1" applyBorder="1" applyAlignment="1" applyProtection="1">
      <alignment horizontal="center" wrapText="1"/>
      <protection hidden="1"/>
    </xf>
    <xf numFmtId="0" fontId="18" fillId="5" borderId="26" xfId="0" applyFont="1" applyFill="1" applyBorder="1" applyAlignment="1" applyProtection="1">
      <alignment wrapText="1"/>
      <protection hidden="1"/>
    </xf>
    <xf numFmtId="0" fontId="18" fillId="5" borderId="0" xfId="0" applyFont="1" applyFill="1" applyBorder="1" applyAlignment="1" applyProtection="1">
      <alignment wrapText="1"/>
      <protection hidden="1"/>
    </xf>
    <xf numFmtId="14" fontId="59" fillId="42" borderId="0" xfId="0" applyNumberFormat="1" applyFont="1" applyFill="1" applyBorder="1" applyAlignment="1" applyProtection="1">
      <protection hidden="1"/>
    </xf>
    <xf numFmtId="14" fontId="60" fillId="42" borderId="0" xfId="0" applyNumberFormat="1" applyFont="1" applyFill="1" applyBorder="1" applyAlignment="1" applyProtection="1">
      <protection hidden="1"/>
    </xf>
    <xf numFmtId="14" fontId="59" fillId="42" borderId="27" xfId="0" applyNumberFormat="1" applyFont="1" applyFill="1" applyBorder="1" applyAlignment="1" applyProtection="1">
      <protection hidden="1"/>
    </xf>
    <xf numFmtId="0" fontId="58" fillId="46" borderId="0" xfId="0" applyFont="1" applyFill="1" applyBorder="1" applyAlignment="1" applyProtection="1">
      <alignment horizontal="left" vertical="top" wrapText="1"/>
      <protection hidden="1"/>
    </xf>
    <xf numFmtId="0" fontId="58" fillId="46" borderId="27" xfId="0" applyFont="1" applyFill="1" applyBorder="1" applyAlignment="1" applyProtection="1">
      <alignment horizontal="left" vertical="top" wrapText="1"/>
      <protection hidden="1"/>
    </xf>
    <xf numFmtId="0" fontId="49" fillId="42" borderId="40" xfId="0" applyFont="1" applyFill="1" applyBorder="1" applyAlignment="1" applyProtection="1">
      <alignment vertical="center" wrapText="1"/>
      <protection hidden="1"/>
    </xf>
    <xf numFmtId="0" fontId="19" fillId="42" borderId="43" xfId="0" applyFont="1" applyFill="1" applyBorder="1" applyAlignment="1" applyProtection="1">
      <alignment vertical="center" wrapText="1"/>
      <protection hidden="1"/>
    </xf>
    <xf numFmtId="0" fontId="40" fillId="8" borderId="44" xfId="0" applyFont="1" applyFill="1" applyBorder="1" applyAlignment="1" applyProtection="1">
      <alignment horizontal="center" vertical="center"/>
      <protection hidden="1"/>
    </xf>
    <xf numFmtId="0" fontId="45" fillId="6" borderId="40" xfId="0" applyFont="1" applyFill="1" applyBorder="1" applyAlignment="1" applyProtection="1">
      <alignment vertical="center" wrapText="1"/>
      <protection hidden="1"/>
    </xf>
    <xf numFmtId="0" fontId="45" fillId="6" borderId="43" xfId="0" applyFont="1" applyFill="1" applyBorder="1" applyAlignment="1" applyProtection="1">
      <alignment vertical="center" wrapText="1"/>
      <protection hidden="1"/>
    </xf>
    <xf numFmtId="3" fontId="41" fillId="7" borderId="44" xfId="0" applyNumberFormat="1" applyFont="1" applyFill="1" applyBorder="1" applyAlignment="1" applyProtection="1">
      <alignment horizontal="center" vertical="center" wrapText="1"/>
      <protection hidden="1"/>
    </xf>
    <xf numFmtId="3" fontId="41" fillId="7" borderId="41" xfId="0" applyNumberFormat="1" applyFont="1" applyFill="1" applyBorder="1" applyAlignment="1" applyProtection="1">
      <alignment horizontal="center" vertical="center" wrapText="1"/>
      <protection hidden="1"/>
    </xf>
    <xf numFmtId="0" fontId="21" fillId="3" borderId="0" xfId="0" applyFont="1" applyFill="1" applyBorder="1" applyAlignment="1" applyProtection="1">
      <alignment wrapText="1"/>
    </xf>
    <xf numFmtId="0" fontId="21" fillId="3" borderId="27" xfId="0" applyFont="1" applyFill="1" applyBorder="1" applyAlignment="1" applyProtection="1">
      <alignment wrapText="1"/>
    </xf>
    <xf numFmtId="3" fontId="41" fillId="7" borderId="44" xfId="0" applyNumberFormat="1" applyFont="1" applyFill="1" applyBorder="1" applyAlignment="1" applyProtection="1">
      <alignment horizontal="center" vertical="center"/>
      <protection hidden="1"/>
    </xf>
    <xf numFmtId="3" fontId="41" fillId="7" borderId="44" xfId="0" applyNumberFormat="1" applyFont="1" applyFill="1" applyBorder="1" applyAlignment="1" applyProtection="1">
      <alignment horizontal="left" vertical="center"/>
      <protection hidden="1"/>
    </xf>
    <xf numFmtId="3" fontId="41" fillId="7" borderId="41" xfId="0" applyNumberFormat="1" applyFont="1" applyFill="1" applyBorder="1" applyAlignment="1" applyProtection="1">
      <alignment horizontal="left" vertical="center"/>
      <protection hidden="1"/>
    </xf>
    <xf numFmtId="0" fontId="62" fillId="0" borderId="0" xfId="0" applyFont="1" applyAlignment="1">
      <alignment horizontal="justify" vertical="center" wrapText="1"/>
    </xf>
    <xf numFmtId="0" fontId="64" fillId="0" borderId="0" xfId="0" applyFont="1" applyAlignment="1">
      <alignment horizontal="justify" vertical="center" wrapText="1"/>
    </xf>
    <xf numFmtId="0" fontId="66" fillId="0" borderId="0" xfId="0" applyFont="1" applyAlignment="1">
      <alignment vertical="center" wrapText="1"/>
    </xf>
    <xf numFmtId="0" fontId="67" fillId="0" borderId="0" xfId="0" applyFont="1" applyAlignment="1">
      <alignment horizontal="justify" vertical="center" wrapText="1"/>
    </xf>
    <xf numFmtId="0" fontId="68" fillId="0" borderId="0" xfId="0" applyFont="1" applyAlignment="1">
      <alignment horizontal="justify" vertical="center" wrapText="1"/>
    </xf>
    <xf numFmtId="0" fontId="69" fillId="48" borderId="51" xfId="0" applyFont="1" applyFill="1" applyBorder="1" applyAlignment="1">
      <alignment horizontal="justify" vertical="center" wrapText="1"/>
    </xf>
    <xf numFmtId="0" fontId="53" fillId="0" borderId="0" xfId="0" applyFont="1" applyAlignment="1">
      <alignment vertical="center" wrapText="1"/>
    </xf>
    <xf numFmtId="0" fontId="56" fillId="0" borderId="0" xfId="0" applyFont="1" applyAlignment="1">
      <alignment vertical="center" wrapText="1"/>
    </xf>
    <xf numFmtId="0" fontId="54" fillId="0" borderId="0" xfId="0" applyFont="1" applyAlignment="1">
      <alignment horizontal="left" vertical="center" wrapText="1" indent="4"/>
    </xf>
    <xf numFmtId="0" fontId="71" fillId="0" borderId="0" xfId="0" applyFont="1" applyAlignment="1">
      <alignment horizontal="justify" vertical="center" wrapText="1"/>
    </xf>
    <xf numFmtId="0" fontId="0" fillId="2" borderId="0" xfId="0" applyFill="1" applyAlignment="1">
      <alignment wrapText="1"/>
    </xf>
    <xf numFmtId="0" fontId="74" fillId="0" borderId="0" xfId="45" applyFont="1"/>
    <xf numFmtId="0" fontId="15" fillId="0" borderId="0" xfId="45" applyFont="1"/>
    <xf numFmtId="0" fontId="52" fillId="0" borderId="0" xfId="45" applyFont="1"/>
    <xf numFmtId="0" fontId="52" fillId="49" borderId="0" xfId="45" applyFont="1" applyFill="1"/>
    <xf numFmtId="0" fontId="75" fillId="49" borderId="0" xfId="45" applyFont="1" applyFill="1"/>
    <xf numFmtId="0" fontId="15" fillId="49" borderId="0" xfId="45" applyFont="1" applyFill="1"/>
    <xf numFmtId="0" fontId="76" fillId="0" borderId="52" xfId="45" applyFont="1" applyFill="1" applyBorder="1"/>
    <xf numFmtId="0" fontId="77" fillId="0" borderId="52" xfId="45" applyFont="1" applyFill="1" applyBorder="1"/>
    <xf numFmtId="0" fontId="15" fillId="0" borderId="52" xfId="45" applyFont="1" applyBorder="1"/>
    <xf numFmtId="0" fontId="75" fillId="0" borderId="52" xfId="45" applyFont="1" applyBorder="1"/>
    <xf numFmtId="0" fontId="75" fillId="0" borderId="0" xfId="45" applyFont="1"/>
    <xf numFmtId="0" fontId="76" fillId="0" borderId="52" xfId="45" applyFont="1" applyFill="1" applyBorder="1" applyAlignment="1">
      <alignment horizontal="left" vertical="center" wrapText="1"/>
    </xf>
    <xf numFmtId="0" fontId="77" fillId="0" borderId="52" xfId="45" applyFont="1" applyFill="1" applyBorder="1" applyAlignment="1">
      <alignment horizontal="left" vertical="center" wrapText="1"/>
    </xf>
    <xf numFmtId="0" fontId="15" fillId="0" borderId="0" xfId="45" applyFont="1" applyFill="1" applyBorder="1"/>
    <xf numFmtId="0" fontId="76" fillId="0" borderId="52" xfId="45" applyFont="1" applyFill="1" applyBorder="1" applyAlignment="1">
      <alignment horizontal="left" vertical="top" wrapText="1"/>
    </xf>
    <xf numFmtId="0" fontId="76" fillId="0" borderId="52" xfId="45" applyFont="1" applyFill="1" applyBorder="1" applyAlignment="1">
      <alignment wrapText="1"/>
    </xf>
    <xf numFmtId="0" fontId="77" fillId="0" borderId="52" xfId="45" applyFont="1" applyFill="1" applyBorder="1" applyAlignment="1">
      <alignment wrapText="1"/>
    </xf>
    <xf numFmtId="0" fontId="78" fillId="0" borderId="52" xfId="45" applyFont="1" applyFill="1" applyBorder="1" applyAlignment="1">
      <alignment horizontal="center" vertical="center" wrapText="1"/>
    </xf>
    <xf numFmtId="0" fontId="78" fillId="0" borderId="52" xfId="45" applyFont="1" applyFill="1" applyBorder="1" applyAlignment="1">
      <alignment horizontal="right" vertical="center" wrapText="1"/>
    </xf>
    <xf numFmtId="0" fontId="76" fillId="0" borderId="52" xfId="45" applyFont="1" applyFill="1" applyBorder="1" applyAlignment="1">
      <alignment vertical="center" wrapText="1"/>
    </xf>
    <xf numFmtId="0" fontId="77" fillId="0" borderId="52" xfId="45" applyFont="1" applyFill="1" applyBorder="1" applyAlignment="1">
      <alignment vertical="center" wrapText="1"/>
    </xf>
    <xf numFmtId="0" fontId="75" fillId="0" borderId="52" xfId="45" applyFont="1" applyBorder="1" applyAlignment="1">
      <alignment wrapText="1"/>
    </xf>
    <xf numFmtId="0" fontId="15" fillId="0" borderId="52" xfId="45" applyFont="1" applyFill="1" applyBorder="1" applyAlignment="1">
      <alignment horizontal="left" vertical="center" wrapText="1"/>
    </xf>
    <xf numFmtId="0" fontId="15" fillId="0" borderId="0" xfId="45" applyFont="1" applyFill="1" applyBorder="1" applyAlignment="1">
      <alignment horizontal="left" vertical="center"/>
    </xf>
    <xf numFmtId="0" fontId="15" fillId="0" borderId="0" xfId="45" applyFont="1" applyFill="1" applyBorder="1" applyAlignment="1">
      <alignment horizontal="left" vertical="center" wrapText="1"/>
    </xf>
    <xf numFmtId="0" fontId="15" fillId="0" borderId="53" xfId="45" applyFont="1" applyFill="1" applyBorder="1" applyAlignment="1">
      <alignment horizontal="left" vertical="center" wrapText="1"/>
    </xf>
    <xf numFmtId="0" fontId="76" fillId="0" borderId="54" xfId="45" applyFont="1" applyFill="1" applyBorder="1" applyAlignment="1">
      <alignment vertical="center" wrapText="1"/>
    </xf>
    <xf numFmtId="0" fontId="76" fillId="0" borderId="54" xfId="45" applyFont="1" applyFill="1" applyBorder="1" applyAlignment="1">
      <alignment horizontal="left" vertical="center" wrapText="1"/>
    </xf>
    <xf numFmtId="0" fontId="15" fillId="0" borderId="54" xfId="45" applyFont="1" applyFill="1" applyBorder="1" applyAlignment="1">
      <alignment horizontal="left" vertical="center" wrapText="1"/>
    </xf>
    <xf numFmtId="0" fontId="76" fillId="0" borderId="52" xfId="45" applyFont="1" applyFill="1" applyBorder="1" applyAlignment="1">
      <alignment horizontal="left" wrapText="1"/>
    </xf>
    <xf numFmtId="0" fontId="15" fillId="0" borderId="52" xfId="45" applyFont="1" applyBorder="1" applyAlignment="1">
      <alignment horizontal="left"/>
    </xf>
    <xf numFmtId="0" fontId="76" fillId="0" borderId="52" xfId="45" applyFont="1" applyFill="1" applyBorder="1" applyAlignment="1">
      <alignment horizontal="center" vertical="center" wrapText="1"/>
    </xf>
    <xf numFmtId="0" fontId="15" fillId="0" borderId="52" xfId="45" applyFont="1" applyFill="1" applyBorder="1" applyAlignment="1">
      <alignment horizontal="left" wrapText="1"/>
    </xf>
    <xf numFmtId="0" fontId="15" fillId="0" borderId="52" xfId="45" applyFont="1" applyFill="1" applyBorder="1" applyAlignment="1">
      <alignment vertical="center" wrapText="1"/>
    </xf>
    <xf numFmtId="0" fontId="76" fillId="0" borderId="54" xfId="45" applyFont="1" applyFill="1" applyBorder="1" applyAlignment="1">
      <alignment wrapText="1"/>
    </xf>
    <xf numFmtId="0" fontId="15" fillId="0" borderId="52" xfId="45" applyFont="1" applyFill="1" applyBorder="1" applyAlignment="1">
      <alignment wrapText="1"/>
    </xf>
    <xf numFmtId="0" fontId="76" fillId="0" borderId="0" xfId="45" applyFont="1" applyFill="1" applyBorder="1" applyAlignment="1">
      <alignment vertical="center" wrapText="1"/>
    </xf>
    <xf numFmtId="0" fontId="76" fillId="0" borderId="0" xfId="45" applyFont="1" applyFill="1" applyBorder="1"/>
    <xf numFmtId="0" fontId="15" fillId="0" borderId="0" xfId="45" applyFont="1" applyBorder="1"/>
    <xf numFmtId="0" fontId="15" fillId="0" borderId="54" xfId="45" applyFont="1" applyFill="1" applyBorder="1"/>
    <xf numFmtId="0" fontId="15" fillId="0" borderId="52" xfId="45" applyFont="1" applyFill="1" applyBorder="1"/>
    <xf numFmtId="0" fontId="15" fillId="0" borderId="52" xfId="45" applyFont="1" applyBorder="1" applyAlignment="1">
      <alignment wrapText="1"/>
    </xf>
    <xf numFmtId="0" fontId="79" fillId="42" borderId="34" xfId="44" applyFont="1" applyFill="1" applyBorder="1" applyAlignment="1">
      <alignment horizontal="center" vertical="center" wrapText="1"/>
    </xf>
    <xf numFmtId="0" fontId="17" fillId="45" borderId="0" xfId="0" applyFont="1" applyFill="1" applyAlignment="1"/>
    <xf numFmtId="0" fontId="80" fillId="0" borderId="0" xfId="0" applyFont="1" applyFill="1" applyAlignment="1"/>
    <xf numFmtId="0" fontId="81" fillId="0" borderId="0" xfId="0" applyFont="1" applyFill="1" applyAlignment="1"/>
    <xf numFmtId="0" fontId="17" fillId="0" borderId="0" xfId="0" applyFont="1" applyFill="1" applyAlignment="1"/>
    <xf numFmtId="0" fontId="56" fillId="2" borderId="0" xfId="0" applyFont="1" applyFill="1" applyBorder="1" applyAlignment="1">
      <alignment horizontal="justify" vertical="center" wrapText="1"/>
    </xf>
    <xf numFmtId="0" fontId="18" fillId="45" borderId="0" xfId="0" applyFont="1" applyFill="1" applyAlignment="1" applyProtection="1">
      <alignment wrapText="1"/>
      <protection hidden="1"/>
    </xf>
    <xf numFmtId="0" fontId="18" fillId="45" borderId="0" xfId="0" applyFont="1" applyFill="1" applyAlignment="1" applyProtection="1">
      <protection hidden="1"/>
    </xf>
    <xf numFmtId="0" fontId="53" fillId="45" borderId="0" xfId="0" applyFont="1" applyFill="1" applyAlignment="1">
      <alignment horizontal="justify" vertical="center" wrapText="1"/>
    </xf>
    <xf numFmtId="0" fontId="54" fillId="45" borderId="0" xfId="0" applyFont="1" applyFill="1" applyAlignment="1">
      <alignment horizontal="justify" vertical="center" wrapText="1"/>
    </xf>
    <xf numFmtId="0" fontId="0" fillId="45" borderId="0" xfId="0" applyFill="1" applyAlignment="1" applyProtection="1">
      <alignment wrapText="1"/>
    </xf>
    <xf numFmtId="0" fontId="82" fillId="45" borderId="0" xfId="0" applyFont="1" applyFill="1" applyAlignment="1" applyProtection="1">
      <alignment wrapText="1"/>
      <protection hidden="1"/>
    </xf>
    <xf numFmtId="0" fontId="35" fillId="6" borderId="7" xfId="0" applyFont="1" applyFill="1" applyBorder="1" applyAlignment="1" applyProtection="1">
      <alignment vertical="center"/>
      <protection hidden="1"/>
    </xf>
    <xf numFmtId="0" fontId="35" fillId="3" borderId="7" xfId="0" applyFont="1" applyFill="1" applyBorder="1" applyAlignment="1" applyProtection="1">
      <alignment vertical="center"/>
      <protection hidden="1"/>
    </xf>
    <xf numFmtId="0" fontId="17" fillId="0" borderId="0" xfId="1"/>
    <xf numFmtId="1" fontId="41" fillId="7" borderId="3" xfId="0" applyNumberFormat="1" applyFont="1" applyFill="1" applyBorder="1" applyAlignment="1" applyProtection="1">
      <alignment horizontal="center" vertical="center" wrapText="1"/>
      <protection hidden="1"/>
    </xf>
    <xf numFmtId="0" fontId="14" fillId="0" borderId="0" xfId="45" applyFont="1" applyFill="1" applyBorder="1" applyAlignment="1">
      <alignment wrapText="1"/>
    </xf>
    <xf numFmtId="0" fontId="53" fillId="0" borderId="52" xfId="0" applyFont="1" applyBorder="1" applyAlignment="1">
      <alignment horizontal="justify" vertical="center" wrapText="1"/>
    </xf>
    <xf numFmtId="1" fontId="41" fillId="7" borderId="6" xfId="0" applyNumberFormat="1" applyFont="1" applyFill="1" applyBorder="1" applyAlignment="1" applyProtection="1">
      <alignment horizontal="center" vertical="center"/>
      <protection hidden="1"/>
    </xf>
    <xf numFmtId="0" fontId="85" fillId="2" borderId="0" xfId="0" applyFont="1" applyFill="1" applyAlignment="1">
      <alignment wrapText="1"/>
    </xf>
    <xf numFmtId="0" fontId="13" fillId="0" borderId="0" xfId="46"/>
    <xf numFmtId="0" fontId="51" fillId="44" borderId="34" xfId="46" applyFont="1" applyFill="1" applyBorder="1"/>
    <xf numFmtId="0" fontId="51" fillId="44" borderId="1" xfId="46" applyFont="1" applyFill="1" applyBorder="1"/>
    <xf numFmtId="0" fontId="51" fillId="43" borderId="1" xfId="46" applyFont="1" applyFill="1" applyBorder="1"/>
    <xf numFmtId="0" fontId="13" fillId="0" borderId="0" xfId="46" applyAlignment="1">
      <alignment horizontal="center" vertical="center"/>
    </xf>
    <xf numFmtId="0" fontId="48" fillId="45" borderId="0" xfId="0" applyFont="1" applyFill="1" applyAlignment="1" applyProtection="1">
      <alignment wrapText="1"/>
      <protection hidden="1"/>
    </xf>
    <xf numFmtId="0" fontId="48" fillId="45" borderId="0" xfId="0" applyFont="1" applyFill="1" applyAlignment="1" applyProtection="1">
      <protection hidden="1"/>
    </xf>
    <xf numFmtId="2" fontId="37" fillId="0" borderId="52" xfId="44" applyNumberFormat="1" applyFill="1" applyBorder="1" applyAlignment="1">
      <alignment horizontal="center" vertical="center"/>
    </xf>
    <xf numFmtId="0" fontId="79" fillId="42" borderId="34" xfId="44" applyFont="1" applyFill="1" applyBorder="1" applyAlignment="1" applyProtection="1">
      <alignment horizontal="center" vertical="center" wrapText="1"/>
      <protection locked="0"/>
    </xf>
    <xf numFmtId="0" fontId="79" fillId="51" borderId="34" xfId="44" applyFont="1" applyFill="1" applyBorder="1" applyAlignment="1" applyProtection="1">
      <alignment horizontal="center" vertical="center" wrapText="1"/>
      <protection locked="0"/>
    </xf>
    <xf numFmtId="0" fontId="79" fillId="50" borderId="34" xfId="44" applyFont="1" applyFill="1" applyBorder="1" applyAlignment="1" applyProtection="1">
      <alignment horizontal="center" vertical="center" wrapText="1"/>
      <protection locked="0"/>
    </xf>
    <xf numFmtId="165" fontId="82" fillId="45" borderId="0" xfId="0" applyNumberFormat="1" applyFont="1" applyFill="1" applyAlignment="1" applyProtection="1">
      <protection hidden="1"/>
    </xf>
    <xf numFmtId="0" fontId="9" fillId="0" borderId="52" xfId="45" applyFont="1" applyFill="1" applyBorder="1" applyAlignment="1">
      <alignment horizontal="left" vertical="center" wrapText="1"/>
    </xf>
    <xf numFmtId="14" fontId="37" fillId="0" borderId="52" xfId="44" applyNumberFormat="1" applyBorder="1" applyAlignment="1">
      <alignment horizontal="center" vertical="center"/>
    </xf>
    <xf numFmtId="2" fontId="8" fillId="0" borderId="52" xfId="54" applyNumberFormat="1" applyBorder="1" applyAlignment="1">
      <alignment horizontal="center" vertical="center"/>
    </xf>
    <xf numFmtId="164" fontId="8" fillId="0" borderId="52" xfId="54" applyNumberFormat="1" applyBorder="1" applyAlignment="1">
      <alignment horizontal="center" vertical="center"/>
    </xf>
    <xf numFmtId="0" fontId="8" fillId="0" borderId="52" xfId="54" applyBorder="1" applyAlignment="1">
      <alignment horizontal="center" vertical="center"/>
    </xf>
    <xf numFmtId="2" fontId="0" fillId="0" borderId="52" xfId="0" applyNumberFormat="1" applyBorder="1" applyAlignment="1">
      <alignment horizontal="center" vertical="center" wrapText="1"/>
    </xf>
    <xf numFmtId="2" fontId="76" fillId="2" borderId="52" xfId="54" applyNumberFormat="1" applyFont="1" applyFill="1" applyBorder="1" applyAlignment="1">
      <alignment horizontal="center" vertical="center"/>
    </xf>
    <xf numFmtId="0" fontId="6" fillId="0" borderId="0" xfId="46" applyFont="1"/>
    <xf numFmtId="1" fontId="8" fillId="0" borderId="52" xfId="54" applyNumberFormat="1" applyBorder="1" applyAlignment="1">
      <alignment horizontal="center" vertical="center"/>
    </xf>
    <xf numFmtId="0" fontId="5" fillId="0" borderId="0" xfId="46" applyFont="1"/>
    <xf numFmtId="2" fontId="4" fillId="0" borderId="52" xfId="54" applyNumberFormat="1" applyFont="1" applyBorder="1" applyAlignment="1">
      <alignment horizontal="center" vertical="center"/>
    </xf>
    <xf numFmtId="0" fontId="86" fillId="0" borderId="0" xfId="0" applyFont="1" applyAlignment="1">
      <alignment wrapText="1"/>
    </xf>
    <xf numFmtId="0" fontId="86" fillId="0" borderId="0" xfId="0" applyFont="1"/>
    <xf numFmtId="0" fontId="50" fillId="52" borderId="33" xfId="0" applyFont="1" applyFill="1" applyBorder="1" applyAlignment="1">
      <alignment horizontal="left" vertical="top"/>
    </xf>
    <xf numFmtId="0" fontId="87" fillId="53" borderId="1" xfId="0" applyFont="1" applyFill="1" applyBorder="1" applyAlignment="1">
      <alignment horizontal="left" vertical="top"/>
    </xf>
    <xf numFmtId="0" fontId="87" fillId="53" borderId="2" xfId="0" applyFont="1" applyFill="1" applyBorder="1" applyAlignment="1">
      <alignment horizontal="left" vertical="top"/>
    </xf>
    <xf numFmtId="0" fontId="87" fillId="54" borderId="1" xfId="0" applyFont="1" applyFill="1" applyBorder="1" applyAlignment="1">
      <alignment horizontal="left" vertical="top"/>
    </xf>
    <xf numFmtId="0" fontId="87" fillId="54" borderId="2" xfId="0" applyFont="1" applyFill="1" applyBorder="1" applyAlignment="1">
      <alignment horizontal="left" vertical="top"/>
    </xf>
    <xf numFmtId="0" fontId="87" fillId="54" borderId="34" xfId="0" applyFont="1" applyFill="1" applyBorder="1" applyAlignment="1">
      <alignment horizontal="left" vertical="top"/>
    </xf>
    <xf numFmtId="0" fontId="87" fillId="54" borderId="18" xfId="0" applyFont="1" applyFill="1" applyBorder="1" applyAlignment="1">
      <alignment horizontal="left" vertical="top"/>
    </xf>
    <xf numFmtId="2" fontId="3" fillId="0" borderId="52" xfId="54" applyNumberFormat="1" applyFont="1" applyBorder="1" applyAlignment="1">
      <alignment horizontal="center" vertical="center"/>
    </xf>
    <xf numFmtId="2" fontId="3" fillId="0" borderId="52" xfId="44" applyNumberFormat="1" applyFont="1" applyFill="1" applyBorder="1" applyAlignment="1">
      <alignment horizontal="center" vertical="center"/>
    </xf>
    <xf numFmtId="0" fontId="50" fillId="52" borderId="32" xfId="0" applyFont="1" applyFill="1" applyBorder="1" applyAlignment="1">
      <alignment horizontal="left"/>
    </xf>
    <xf numFmtId="0" fontId="79" fillId="53" borderId="1" xfId="0" applyFont="1" applyFill="1" applyBorder="1" applyAlignment="1">
      <alignment horizontal="left"/>
    </xf>
    <xf numFmtId="0" fontId="79" fillId="54" borderId="1" xfId="0" applyFont="1" applyFill="1" applyBorder="1" applyAlignment="1">
      <alignment horizontal="left"/>
    </xf>
    <xf numFmtId="0" fontId="50" fillId="2" borderId="0" xfId="49" applyFont="1" applyFill="1" applyBorder="1"/>
    <xf numFmtId="0" fontId="87" fillId="55" borderId="1" xfId="0" applyFont="1" applyFill="1" applyBorder="1" applyAlignment="1">
      <alignment horizontal="left"/>
    </xf>
    <xf numFmtId="0" fontId="87" fillId="53" borderId="1" xfId="0" applyFont="1" applyFill="1" applyBorder="1" applyAlignment="1">
      <alignment horizontal="left"/>
    </xf>
    <xf numFmtId="0" fontId="87" fillId="54" borderId="1" xfId="0" applyFont="1" applyFill="1" applyBorder="1" applyAlignment="1">
      <alignment horizontal="left"/>
    </xf>
    <xf numFmtId="0" fontId="79" fillId="53" borderId="52" xfId="0" applyFont="1" applyFill="1" applyBorder="1" applyAlignment="1">
      <alignment horizontal="left"/>
    </xf>
    <xf numFmtId="2" fontId="79" fillId="2" borderId="1" xfId="54" applyNumberFormat="1" applyFont="1" applyFill="1" applyBorder="1" applyAlignment="1">
      <alignment horizontal="left" vertical="center"/>
    </xf>
    <xf numFmtId="0" fontId="79" fillId="54" borderId="52" xfId="0" applyFont="1" applyFill="1" applyBorder="1" applyAlignment="1">
      <alignment horizontal="left"/>
    </xf>
    <xf numFmtId="0" fontId="87" fillId="2" borderId="0" xfId="0" applyFont="1" applyFill="1" applyBorder="1"/>
    <xf numFmtId="0" fontId="87" fillId="2" borderId="1" xfId="0" applyFont="1" applyFill="1" applyBorder="1" applyAlignment="1">
      <alignment horizontal="left" wrapText="1"/>
    </xf>
    <xf numFmtId="0" fontId="79" fillId="53" borderId="34" xfId="0" applyFont="1" applyFill="1" applyBorder="1" applyAlignment="1">
      <alignment horizontal="left"/>
    </xf>
    <xf numFmtId="0" fontId="87" fillId="53" borderId="34" xfId="0" applyFont="1" applyFill="1" applyBorder="1" applyAlignment="1">
      <alignment horizontal="left" vertical="top"/>
    </xf>
    <xf numFmtId="0" fontId="87" fillId="53" borderId="18" xfId="0" applyFont="1" applyFill="1" applyBorder="1" applyAlignment="1">
      <alignment horizontal="left" vertical="top"/>
    </xf>
    <xf numFmtId="0" fontId="79" fillId="53" borderId="0" xfId="0" applyFont="1" applyFill="1" applyBorder="1" applyAlignment="1">
      <alignment horizontal="left"/>
    </xf>
    <xf numFmtId="0" fontId="87" fillId="53" borderId="0" xfId="0" applyFont="1" applyFill="1" applyBorder="1" applyAlignment="1">
      <alignment horizontal="left" vertical="top"/>
    </xf>
    <xf numFmtId="0" fontId="87" fillId="0" borderId="0" xfId="0" applyFont="1" applyAlignment="1">
      <alignment horizontal="left" wrapText="1"/>
    </xf>
    <xf numFmtId="0" fontId="87" fillId="0" borderId="0" xfId="0" applyFont="1" applyAlignment="1">
      <alignment wrapText="1"/>
    </xf>
    <xf numFmtId="0" fontId="50" fillId="52" borderId="33" xfId="0" applyFont="1" applyFill="1" applyBorder="1"/>
    <xf numFmtId="0" fontId="87" fillId="53" borderId="2" xfId="0" applyFont="1" applyFill="1" applyBorder="1"/>
    <xf numFmtId="0" fontId="79" fillId="54" borderId="2" xfId="0" applyFont="1" applyFill="1" applyBorder="1"/>
    <xf numFmtId="0" fontId="79" fillId="53" borderId="2" xfId="0" applyFont="1" applyFill="1" applyBorder="1"/>
    <xf numFmtId="0" fontId="87" fillId="54" borderId="2" xfId="0" applyFont="1" applyFill="1" applyBorder="1"/>
    <xf numFmtId="0" fontId="79" fillId="53" borderId="18" xfId="0" applyFont="1" applyFill="1" applyBorder="1"/>
    <xf numFmtId="0" fontId="79" fillId="54" borderId="0" xfId="0" applyFont="1" applyFill="1" applyBorder="1"/>
    <xf numFmtId="0" fontId="87" fillId="2" borderId="0" xfId="0" applyFont="1" applyFill="1" applyBorder="1" applyAlignment="1">
      <alignment wrapText="1"/>
    </xf>
    <xf numFmtId="0" fontId="87" fillId="54" borderId="0" xfId="0" applyFont="1" applyFill="1" applyBorder="1"/>
    <xf numFmtId="0" fontId="79" fillId="53" borderId="0" xfId="0" applyFont="1" applyFill="1" applyBorder="1"/>
    <xf numFmtId="2" fontId="2" fillId="0" borderId="52" xfId="54" applyNumberFormat="1" applyFont="1" applyBorder="1" applyAlignment="1">
      <alignment horizontal="center" vertical="center"/>
    </xf>
    <xf numFmtId="0" fontId="39" fillId="8" borderId="18" xfId="0" applyFont="1" applyFill="1" applyBorder="1" applyAlignment="1" applyProtection="1">
      <alignment horizontal="left" vertical="center"/>
      <protection hidden="1"/>
    </xf>
    <xf numFmtId="0" fontId="39" fillId="8" borderId="6" xfId="0" applyFont="1" applyFill="1" applyBorder="1" applyAlignment="1" applyProtection="1">
      <alignment horizontal="left" vertical="center"/>
      <protection hidden="1"/>
    </xf>
    <xf numFmtId="0" fontId="39" fillId="8" borderId="21" xfId="0" applyFont="1" applyFill="1" applyBorder="1" applyAlignment="1" applyProtection="1">
      <alignment horizontal="left" vertical="center"/>
      <protection hidden="1"/>
    </xf>
    <xf numFmtId="0" fontId="39" fillId="8" borderId="36" xfId="0" applyFont="1" applyFill="1" applyBorder="1" applyAlignment="1" applyProtection="1">
      <alignment horizontal="left" vertical="center"/>
      <protection hidden="1"/>
    </xf>
    <xf numFmtId="0" fontId="39" fillId="8" borderId="0" xfId="0" applyFont="1" applyFill="1" applyBorder="1" applyAlignment="1" applyProtection="1">
      <alignment horizontal="left" vertical="center"/>
      <protection hidden="1"/>
    </xf>
    <xf numFmtId="0" fontId="39" fillId="8" borderId="2" xfId="0" applyFont="1" applyFill="1" applyBorder="1" applyAlignment="1" applyProtection="1">
      <alignment horizontal="left" vertical="center" wrapText="1"/>
      <protection hidden="1"/>
    </xf>
    <xf numFmtId="0" fontId="39" fillId="8" borderId="3" xfId="0" applyFont="1" applyFill="1" applyBorder="1" applyAlignment="1" applyProtection="1">
      <alignment horizontal="left" vertical="center" wrapText="1"/>
      <protection hidden="1"/>
    </xf>
    <xf numFmtId="0" fontId="39" fillId="8" borderId="4" xfId="0" applyFont="1" applyFill="1" applyBorder="1" applyAlignment="1" applyProtection="1">
      <alignment horizontal="left" vertical="center" wrapText="1"/>
      <protection hidden="1"/>
    </xf>
    <xf numFmtId="0" fontId="39" fillId="7" borderId="2" xfId="0" applyFont="1" applyFill="1" applyBorder="1" applyAlignment="1" applyProtection="1">
      <alignment horizontal="center" vertical="center" wrapText="1"/>
      <protection hidden="1"/>
    </xf>
    <xf numFmtId="0" fontId="39" fillId="7" borderId="3" xfId="0" applyFont="1" applyFill="1" applyBorder="1" applyAlignment="1" applyProtection="1">
      <alignment horizontal="center" vertical="center" wrapText="1"/>
      <protection hidden="1"/>
    </xf>
    <xf numFmtId="0" fontId="39" fillId="7" borderId="41" xfId="0" applyFont="1" applyFill="1" applyBorder="1" applyAlignment="1" applyProtection="1">
      <alignment horizontal="center" vertical="center" wrapText="1"/>
      <protection hidden="1"/>
    </xf>
    <xf numFmtId="0" fontId="38" fillId="42" borderId="42" xfId="0" applyFont="1" applyFill="1" applyBorder="1" applyAlignment="1" applyProtection="1">
      <alignment horizontal="center" vertical="center" wrapText="1"/>
      <protection hidden="1"/>
    </xf>
    <xf numFmtId="0" fontId="38" fillId="42" borderId="1" xfId="0" applyFont="1" applyFill="1" applyBorder="1" applyAlignment="1" applyProtection="1">
      <alignment horizontal="center" vertical="center" wrapText="1"/>
      <protection hidden="1"/>
    </xf>
    <xf numFmtId="0" fontId="38" fillId="42" borderId="2" xfId="0" applyFont="1" applyFill="1" applyBorder="1" applyAlignment="1" applyProtection="1">
      <alignment horizontal="center" vertical="center" wrapText="1"/>
      <protection hidden="1"/>
    </xf>
    <xf numFmtId="0" fontId="38" fillId="42" borderId="44" xfId="0" applyFont="1" applyFill="1" applyBorder="1" applyAlignment="1" applyProtection="1">
      <alignment horizontal="center" vertical="center" wrapText="1"/>
      <protection hidden="1"/>
    </xf>
    <xf numFmtId="0" fontId="39" fillId="8" borderId="42" xfId="0" applyFont="1" applyFill="1" applyBorder="1" applyAlignment="1" applyProtection="1">
      <alignment horizontal="left" vertical="center"/>
      <protection hidden="1"/>
    </xf>
    <xf numFmtId="0" fontId="39" fillId="8" borderId="1" xfId="0" applyFont="1" applyFill="1" applyBorder="1" applyAlignment="1" applyProtection="1">
      <alignment horizontal="left" vertical="center"/>
      <protection hidden="1"/>
    </xf>
    <xf numFmtId="0" fontId="45" fillId="6" borderId="40" xfId="0" applyFont="1" applyFill="1" applyBorder="1" applyAlignment="1" applyProtection="1">
      <alignment horizontal="left" vertical="center" wrapText="1"/>
      <protection hidden="1"/>
    </xf>
    <xf numFmtId="0" fontId="45" fillId="6" borderId="3" xfId="0" applyFont="1" applyFill="1" applyBorder="1" applyAlignment="1" applyProtection="1">
      <alignment horizontal="left" vertical="center" wrapText="1"/>
      <protection hidden="1"/>
    </xf>
    <xf numFmtId="0" fontId="45" fillId="6" borderId="41" xfId="0" applyFont="1" applyFill="1" applyBorder="1" applyAlignment="1" applyProtection="1">
      <alignment horizontal="left" vertical="center" wrapText="1"/>
      <protection hidden="1"/>
    </xf>
    <xf numFmtId="0" fontId="48" fillId="10" borderId="42" xfId="0" applyFont="1" applyFill="1" applyBorder="1" applyAlignment="1" applyProtection="1">
      <alignment horizontal="center" vertical="center" wrapText="1"/>
      <protection hidden="1"/>
    </xf>
    <xf numFmtId="0" fontId="48" fillId="10" borderId="1" xfId="0" applyFont="1" applyFill="1" applyBorder="1" applyAlignment="1" applyProtection="1">
      <alignment horizontal="center" vertical="center" wrapText="1"/>
      <protection hidden="1"/>
    </xf>
    <xf numFmtId="0" fontId="48" fillId="10" borderId="2" xfId="0" applyFont="1" applyFill="1" applyBorder="1" applyAlignment="1" applyProtection="1">
      <alignment horizontal="center" vertical="center" wrapText="1"/>
      <protection hidden="1"/>
    </xf>
    <xf numFmtId="0" fontId="48" fillId="10" borderId="44" xfId="0" applyFont="1" applyFill="1" applyBorder="1" applyAlignment="1" applyProtection="1">
      <alignment horizontal="center" vertical="center" wrapText="1"/>
      <protection hidden="1"/>
    </xf>
    <xf numFmtId="0" fontId="18" fillId="10" borderId="48" xfId="0" applyFont="1" applyFill="1" applyBorder="1" applyAlignment="1" applyProtection="1">
      <alignment horizontal="center" wrapText="1"/>
      <protection hidden="1"/>
    </xf>
    <xf numFmtId="0" fontId="18" fillId="10" borderId="49" xfId="0" applyFont="1" applyFill="1" applyBorder="1" applyAlignment="1" applyProtection="1">
      <alignment horizontal="center" wrapText="1"/>
      <protection hidden="1"/>
    </xf>
    <xf numFmtId="0" fontId="18" fillId="10" borderId="56" xfId="0" applyFont="1" applyFill="1" applyBorder="1" applyAlignment="1" applyProtection="1">
      <alignment horizontal="center" wrapText="1"/>
      <protection hidden="1"/>
    </xf>
    <xf numFmtId="0" fontId="18" fillId="10" borderId="50" xfId="0" applyFont="1" applyFill="1" applyBorder="1" applyAlignment="1" applyProtection="1">
      <alignment horizontal="center" wrapText="1"/>
      <protection hidden="1"/>
    </xf>
    <xf numFmtId="0" fontId="43" fillId="47" borderId="40" xfId="0" applyFont="1" applyFill="1" applyBorder="1" applyAlignment="1" applyProtection="1">
      <alignment horizontal="center" vertical="center"/>
      <protection hidden="1"/>
    </xf>
    <xf numFmtId="0" fontId="43" fillId="47" borderId="3" xfId="0" applyFont="1" applyFill="1" applyBorder="1" applyAlignment="1" applyProtection="1">
      <alignment horizontal="center" vertical="center"/>
      <protection hidden="1"/>
    </xf>
    <xf numFmtId="0" fontId="43" fillId="47" borderId="41" xfId="0" applyFont="1" applyFill="1" applyBorder="1" applyAlignment="1" applyProtection="1">
      <alignment horizontal="center" vertical="center"/>
      <protection hidden="1"/>
    </xf>
    <xf numFmtId="3" fontId="41" fillId="7" borderId="1" xfId="0" applyNumberFormat="1" applyFont="1" applyFill="1" applyBorder="1" applyAlignment="1" applyProtection="1">
      <alignment horizontal="center" vertical="center"/>
      <protection hidden="1"/>
    </xf>
    <xf numFmtId="0" fontId="43" fillId="8" borderId="42" xfId="0" applyFont="1" applyFill="1" applyBorder="1" applyAlignment="1" applyProtection="1">
      <alignment horizontal="center" vertical="center"/>
      <protection hidden="1"/>
    </xf>
    <xf numFmtId="0" fontId="43" fillId="8" borderId="1" xfId="0" applyFont="1" applyFill="1" applyBorder="1" applyAlignment="1" applyProtection="1">
      <alignment horizontal="center" vertical="center"/>
      <protection hidden="1"/>
    </xf>
    <xf numFmtId="0" fontId="18" fillId="9" borderId="40" xfId="0" applyFont="1" applyFill="1" applyBorder="1" applyAlignment="1" applyProtection="1">
      <alignment horizontal="center" wrapText="1"/>
      <protection hidden="1"/>
    </xf>
    <xf numFmtId="0" fontId="18" fillId="9" borderId="3" xfId="0" applyFont="1" applyFill="1" applyBorder="1" applyAlignment="1" applyProtection="1">
      <alignment horizontal="center" wrapText="1"/>
      <protection hidden="1"/>
    </xf>
    <xf numFmtId="0" fontId="18" fillId="9" borderId="41" xfId="0" applyFont="1" applyFill="1" applyBorder="1" applyAlignment="1" applyProtection="1">
      <alignment horizontal="center" wrapText="1"/>
      <protection hidden="1"/>
    </xf>
    <xf numFmtId="0" fontId="49" fillId="4" borderId="40" xfId="0" applyFont="1" applyFill="1" applyBorder="1" applyAlignment="1" applyProtection="1">
      <alignment horizontal="left" vertical="center" wrapText="1"/>
      <protection hidden="1"/>
    </xf>
    <xf numFmtId="0" fontId="49" fillId="4" borderId="3" xfId="0" applyFont="1" applyFill="1" applyBorder="1" applyAlignment="1" applyProtection="1">
      <alignment horizontal="left" vertical="center" wrapText="1"/>
      <protection hidden="1"/>
    </xf>
    <xf numFmtId="0" fontId="49" fillId="4" borderId="41" xfId="0" applyFont="1" applyFill="1" applyBorder="1" applyAlignment="1" applyProtection="1">
      <alignment horizontal="left" vertical="center" wrapText="1"/>
      <protection hidden="1"/>
    </xf>
    <xf numFmtId="0" fontId="39" fillId="8" borderId="42" xfId="0" applyFont="1" applyFill="1" applyBorder="1" applyAlignment="1" applyProtection="1">
      <alignment horizontal="left" vertical="center" wrapText="1"/>
      <protection hidden="1"/>
    </xf>
    <xf numFmtId="0" fontId="39" fillId="8" borderId="1" xfId="0" applyFont="1" applyFill="1" applyBorder="1" applyAlignment="1" applyProtection="1">
      <alignment horizontal="left" vertical="center" wrapText="1"/>
      <protection hidden="1"/>
    </xf>
    <xf numFmtId="0" fontId="39" fillId="8" borderId="19" xfId="0" applyFont="1" applyFill="1" applyBorder="1" applyAlignment="1" applyProtection="1">
      <alignment horizontal="left" vertical="center"/>
      <protection hidden="1"/>
    </xf>
    <xf numFmtId="0" fontId="39" fillId="8" borderId="20" xfId="0" applyFont="1" applyFill="1" applyBorder="1" applyAlignment="1" applyProtection="1">
      <alignment horizontal="left" vertical="center"/>
      <protection hidden="1"/>
    </xf>
    <xf numFmtId="0" fontId="39" fillId="8" borderId="22" xfId="0" applyFont="1" applyFill="1" applyBorder="1" applyAlignment="1" applyProtection="1">
      <alignment horizontal="left" vertical="center"/>
      <protection hidden="1"/>
    </xf>
    <xf numFmtId="0" fontId="39" fillId="7" borderId="1" xfId="0" applyFont="1" applyFill="1" applyBorder="1" applyAlignment="1" applyProtection="1">
      <alignment horizontal="center" vertical="center" wrapText="1"/>
      <protection hidden="1"/>
    </xf>
    <xf numFmtId="3" fontId="41" fillId="7" borderId="1" xfId="0" applyNumberFormat="1" applyFont="1" applyFill="1" applyBorder="1" applyAlignment="1" applyProtection="1">
      <alignment horizontal="center" vertical="center" wrapText="1"/>
      <protection hidden="1"/>
    </xf>
    <xf numFmtId="3" fontId="41" fillId="7" borderId="2" xfId="0" applyNumberFormat="1" applyFont="1" applyFill="1" applyBorder="1" applyAlignment="1" applyProtection="1">
      <alignment horizontal="center" vertical="center"/>
      <protection hidden="1"/>
    </xf>
    <xf numFmtId="3" fontId="41" fillId="7" borderId="3" xfId="0" applyNumberFormat="1" applyFont="1" applyFill="1" applyBorder="1" applyAlignment="1" applyProtection="1">
      <alignment horizontal="center" vertical="center"/>
      <protection hidden="1"/>
    </xf>
    <xf numFmtId="0" fontId="39" fillId="3" borderId="19" xfId="0" applyFont="1" applyFill="1" applyBorder="1" applyAlignment="1" applyProtection="1">
      <alignment horizontal="center" wrapText="1"/>
      <protection hidden="1"/>
    </xf>
    <xf numFmtId="0" fontId="39" fillId="3" borderId="20" xfId="0" applyFont="1" applyFill="1" applyBorder="1" applyAlignment="1" applyProtection="1">
      <alignment horizontal="center" wrapText="1"/>
      <protection hidden="1"/>
    </xf>
    <xf numFmtId="0" fontId="39" fillId="3" borderId="45" xfId="0" applyFont="1" applyFill="1" applyBorder="1" applyAlignment="1" applyProtection="1">
      <alignment horizontal="center" wrapText="1"/>
      <protection hidden="1"/>
    </xf>
    <xf numFmtId="0" fontId="39" fillId="8" borderId="40" xfId="0" applyFont="1" applyFill="1" applyBorder="1" applyAlignment="1" applyProtection="1">
      <alignment horizontal="left" vertical="center" wrapText="1"/>
      <protection hidden="1"/>
    </xf>
    <xf numFmtId="0" fontId="39" fillId="8" borderId="46" xfId="0" applyFont="1" applyFill="1" applyBorder="1" applyAlignment="1" applyProtection="1">
      <alignment horizontal="left" vertical="center" wrapText="1"/>
      <protection hidden="1"/>
    </xf>
    <xf numFmtId="0" fontId="39" fillId="8" borderId="20" xfId="0" applyFont="1" applyFill="1" applyBorder="1" applyAlignment="1" applyProtection="1">
      <alignment horizontal="left" vertical="center" wrapText="1"/>
      <protection hidden="1"/>
    </xf>
    <xf numFmtId="0" fontId="39" fillId="8" borderId="22" xfId="0" applyFont="1" applyFill="1" applyBorder="1" applyAlignment="1" applyProtection="1">
      <alignment horizontal="left" vertical="center" wrapText="1"/>
      <protection hidden="1"/>
    </xf>
    <xf numFmtId="0" fontId="39" fillId="8" borderId="2" xfId="0" applyFont="1" applyFill="1" applyBorder="1" applyAlignment="1" applyProtection="1">
      <alignment horizontal="left" vertical="center"/>
      <protection hidden="1"/>
    </xf>
    <xf numFmtId="0" fontId="39" fillId="8" borderId="3" xfId="0" applyFont="1" applyFill="1" applyBorder="1" applyAlignment="1" applyProtection="1">
      <alignment horizontal="left" vertical="center"/>
      <protection hidden="1"/>
    </xf>
    <xf numFmtId="0" fontId="39" fillId="8" borderId="4" xfId="0" applyFont="1" applyFill="1" applyBorder="1" applyAlignment="1" applyProtection="1">
      <alignment horizontal="left" vertical="center"/>
      <protection hidden="1"/>
    </xf>
    <xf numFmtId="0" fontId="49" fillId="42" borderId="40" xfId="0" applyFont="1" applyFill="1" applyBorder="1" applyAlignment="1" applyProtection="1">
      <alignment horizontal="left" vertical="center" wrapText="1"/>
      <protection hidden="1"/>
    </xf>
    <xf numFmtId="0" fontId="49" fillId="42" borderId="3" xfId="0" applyFont="1" applyFill="1" applyBorder="1" applyAlignment="1" applyProtection="1">
      <alignment horizontal="left" vertical="center" wrapText="1"/>
      <protection hidden="1"/>
    </xf>
    <xf numFmtId="0" fontId="49" fillId="42" borderId="41" xfId="0" applyFont="1" applyFill="1" applyBorder="1" applyAlignment="1" applyProtection="1">
      <alignment horizontal="left" vertical="center" wrapText="1"/>
      <protection hidden="1"/>
    </xf>
    <xf numFmtId="1" fontId="41" fillId="7" borderId="43" xfId="0" applyNumberFormat="1" applyFont="1" applyFill="1" applyBorder="1" applyAlignment="1" applyProtection="1">
      <alignment horizontal="center" vertical="center"/>
      <protection hidden="1"/>
    </xf>
    <xf numFmtId="1" fontId="41" fillId="7" borderId="45" xfId="0" applyNumberFormat="1" applyFont="1" applyFill="1" applyBorder="1" applyAlignment="1" applyProtection="1">
      <alignment horizontal="center" vertical="center"/>
      <protection hidden="1"/>
    </xf>
    <xf numFmtId="1" fontId="41" fillId="7" borderId="2" xfId="0" applyNumberFormat="1" applyFont="1" applyFill="1" applyBorder="1" applyAlignment="1" applyProtection="1">
      <alignment horizontal="center" vertical="center"/>
      <protection hidden="1"/>
    </xf>
    <xf numFmtId="1" fontId="41" fillId="7" borderId="4" xfId="0" applyNumberFormat="1" applyFont="1" applyFill="1" applyBorder="1" applyAlignment="1" applyProtection="1">
      <alignment horizontal="center" vertical="center"/>
      <protection hidden="1"/>
    </xf>
    <xf numFmtId="0" fontId="40" fillId="8" borderId="2" xfId="0" applyFont="1" applyFill="1" applyBorder="1" applyAlignment="1" applyProtection="1">
      <alignment horizontal="center" vertical="center" wrapText="1"/>
      <protection hidden="1"/>
    </xf>
    <xf numFmtId="0" fontId="40" fillId="8" borderId="3" xfId="0" applyFont="1" applyFill="1" applyBorder="1" applyAlignment="1" applyProtection="1">
      <alignment horizontal="center" vertical="center" wrapText="1"/>
      <protection hidden="1"/>
    </xf>
    <xf numFmtId="0" fontId="40" fillId="8" borderId="41" xfId="0" applyFont="1" applyFill="1" applyBorder="1" applyAlignment="1" applyProtection="1">
      <alignment horizontal="center" vertical="center" wrapText="1"/>
      <protection hidden="1"/>
    </xf>
    <xf numFmtId="3" fontId="42" fillId="7" borderId="2" xfId="0" applyNumberFormat="1" applyFont="1" applyFill="1" applyBorder="1" applyAlignment="1" applyProtection="1">
      <alignment horizontal="center" vertical="center"/>
      <protection hidden="1"/>
    </xf>
    <xf numFmtId="3" fontId="42" fillId="7" borderId="3" xfId="0" applyNumberFormat="1" applyFont="1" applyFill="1" applyBorder="1" applyAlignment="1" applyProtection="1">
      <alignment horizontal="center" vertical="center"/>
      <protection hidden="1"/>
    </xf>
    <xf numFmtId="3" fontId="42" fillId="7" borderId="41" xfId="0" applyNumberFormat="1" applyFont="1" applyFill="1" applyBorder="1" applyAlignment="1" applyProtection="1">
      <alignment horizontal="center" vertical="center"/>
      <protection hidden="1"/>
    </xf>
    <xf numFmtId="0" fontId="39" fillId="8" borderId="47" xfId="0" applyFont="1" applyFill="1" applyBorder="1" applyAlignment="1" applyProtection="1">
      <alignment horizontal="left" vertical="center" wrapText="1"/>
      <protection hidden="1"/>
    </xf>
    <xf numFmtId="0" fontId="39" fillId="8" borderId="6" xfId="0" applyFont="1" applyFill="1" applyBorder="1" applyAlignment="1" applyProtection="1">
      <alignment horizontal="left" vertical="center" wrapText="1"/>
      <protection hidden="1"/>
    </xf>
    <xf numFmtId="0" fontId="39" fillId="8" borderId="21" xfId="0" applyFont="1" applyFill="1" applyBorder="1" applyAlignment="1" applyProtection="1">
      <alignment horizontal="left" vertical="center" wrapText="1"/>
      <protection hidden="1"/>
    </xf>
    <xf numFmtId="0" fontId="39" fillId="0" borderId="1" xfId="0" applyFont="1" applyBorder="1" applyAlignment="1" applyProtection="1">
      <alignment horizontal="center" vertical="center" wrapText="1"/>
      <protection hidden="1"/>
    </xf>
    <xf numFmtId="3" fontId="41" fillId="7" borderId="19" xfId="0" applyNumberFormat="1" applyFont="1" applyFill="1" applyBorder="1" applyAlignment="1" applyProtection="1">
      <alignment horizontal="center" vertical="center" wrapText="1"/>
      <protection hidden="1"/>
    </xf>
    <xf numFmtId="3" fontId="41" fillId="7" borderId="20" xfId="0" applyNumberFormat="1" applyFont="1" applyFill="1" applyBorder="1" applyAlignment="1" applyProtection="1">
      <alignment horizontal="center" vertical="center" wrapText="1"/>
      <protection hidden="1"/>
    </xf>
    <xf numFmtId="0" fontId="47" fillId="0" borderId="2" xfId="0" applyFont="1" applyBorder="1" applyAlignment="1" applyProtection="1">
      <alignment horizontal="center" vertical="center" wrapText="1"/>
      <protection hidden="1"/>
    </xf>
    <xf numFmtId="0" fontId="47" fillId="0" borderId="4" xfId="0" applyFont="1" applyBorder="1" applyAlignment="1" applyProtection="1">
      <alignment horizontal="center" vertical="center" wrapText="1"/>
      <protection hidden="1"/>
    </xf>
    <xf numFmtId="0" fontId="18" fillId="42" borderId="23" xfId="0" applyFont="1" applyFill="1" applyBorder="1" applyAlignment="1" applyProtection="1">
      <alignment horizontal="center" wrapText="1"/>
      <protection hidden="1"/>
    </xf>
    <xf numFmtId="0" fontId="18" fillId="42" borderId="24" xfId="0" applyFont="1" applyFill="1" applyBorder="1" applyAlignment="1" applyProtection="1">
      <alignment horizontal="center" wrapText="1"/>
      <protection hidden="1"/>
    </xf>
    <xf numFmtId="0" fontId="18" fillId="42" borderId="25" xfId="0" applyFont="1" applyFill="1" applyBorder="1" applyAlignment="1" applyProtection="1">
      <alignment horizontal="center" wrapText="1"/>
      <protection hidden="1"/>
    </xf>
    <xf numFmtId="0" fontId="18" fillId="42" borderId="26" xfId="0" applyFont="1" applyFill="1" applyBorder="1" applyAlignment="1" applyProtection="1">
      <alignment horizontal="center" wrapText="1"/>
      <protection hidden="1"/>
    </xf>
    <xf numFmtId="0" fontId="18" fillId="42" borderId="0" xfId="0" applyFont="1" applyFill="1" applyBorder="1" applyAlignment="1" applyProtection="1">
      <alignment horizontal="center" wrapText="1"/>
      <protection hidden="1"/>
    </xf>
    <xf numFmtId="0" fontId="18" fillId="42" borderId="27" xfId="0" applyFont="1" applyFill="1" applyBorder="1" applyAlignment="1" applyProtection="1">
      <alignment horizontal="center" wrapText="1"/>
      <protection hidden="1"/>
    </xf>
    <xf numFmtId="0" fontId="18" fillId="42" borderId="28" xfId="0" applyFont="1" applyFill="1" applyBorder="1" applyAlignment="1" applyProtection="1">
      <alignment horizontal="center" wrapText="1"/>
      <protection hidden="1"/>
    </xf>
    <xf numFmtId="0" fontId="18" fillId="42" borderId="29" xfId="0" applyFont="1" applyFill="1" applyBorder="1" applyAlignment="1" applyProtection="1">
      <alignment horizontal="center" wrapText="1"/>
      <protection hidden="1"/>
    </xf>
    <xf numFmtId="0" fontId="18" fillId="42" borderId="30" xfId="0" applyFont="1" applyFill="1" applyBorder="1" applyAlignment="1" applyProtection="1">
      <alignment horizontal="center" wrapText="1"/>
      <protection hidden="1"/>
    </xf>
    <xf numFmtId="0" fontId="39" fillId="8" borderId="1" xfId="0" applyFont="1" applyFill="1" applyBorder="1" applyAlignment="1" applyProtection="1">
      <alignment horizontal="center" vertical="center" wrapText="1"/>
      <protection hidden="1"/>
    </xf>
    <xf numFmtId="0" fontId="46" fillId="42" borderId="18" xfId="0" applyFont="1" applyFill="1" applyBorder="1" applyAlignment="1" applyProtection="1">
      <alignment horizontal="center" vertical="center" wrapText="1"/>
      <protection hidden="1"/>
    </xf>
    <xf numFmtId="0" fontId="46" fillId="42" borderId="6" xfId="0" applyFont="1" applyFill="1" applyBorder="1" applyAlignment="1" applyProtection="1">
      <alignment horizontal="center" vertical="center" wrapText="1"/>
      <protection hidden="1"/>
    </xf>
    <xf numFmtId="0" fontId="46" fillId="42" borderId="21" xfId="0" applyFont="1" applyFill="1" applyBorder="1" applyAlignment="1" applyProtection="1">
      <alignment horizontal="center" vertical="center" wrapText="1"/>
      <protection hidden="1"/>
    </xf>
    <xf numFmtId="0" fontId="46" fillId="42" borderId="19" xfId="0" applyFont="1" applyFill="1" applyBorder="1" applyAlignment="1" applyProtection="1">
      <alignment horizontal="center" vertical="center" wrapText="1"/>
      <protection hidden="1"/>
    </xf>
    <xf numFmtId="0" fontId="46" fillId="42" borderId="20" xfId="0" applyFont="1" applyFill="1" applyBorder="1" applyAlignment="1" applyProtection="1">
      <alignment horizontal="center" vertical="center" wrapText="1"/>
      <protection hidden="1"/>
    </xf>
    <xf numFmtId="0" fontId="46" fillId="42" borderId="22" xfId="0" applyFont="1" applyFill="1" applyBorder="1" applyAlignment="1" applyProtection="1">
      <alignment horizontal="center" vertical="center" wrapText="1"/>
      <protection hidden="1"/>
    </xf>
    <xf numFmtId="0" fontId="18" fillId="10" borderId="26" xfId="0" applyFont="1" applyFill="1" applyBorder="1" applyAlignment="1" applyProtection="1">
      <alignment horizontal="center" wrapText="1"/>
      <protection hidden="1"/>
    </xf>
    <xf numFmtId="0" fontId="18" fillId="10" borderId="0" xfId="0" applyFont="1" applyFill="1" applyBorder="1" applyAlignment="1" applyProtection="1">
      <alignment horizontal="center" wrapText="1"/>
      <protection hidden="1"/>
    </xf>
    <xf numFmtId="0" fontId="18" fillId="10" borderId="27" xfId="0" applyFont="1" applyFill="1" applyBorder="1" applyAlignment="1" applyProtection="1">
      <alignment horizontal="center" wrapText="1"/>
      <protection hidden="1"/>
    </xf>
    <xf numFmtId="0" fontId="18" fillId="5" borderId="26" xfId="0" applyFont="1" applyFill="1" applyBorder="1" applyAlignment="1" applyProtection="1">
      <alignment horizontal="center" wrapText="1"/>
      <protection hidden="1"/>
    </xf>
    <xf numFmtId="0" fontId="18" fillId="5" borderId="0" xfId="0" applyFont="1" applyFill="1" applyBorder="1" applyAlignment="1" applyProtection="1">
      <alignment horizontal="center" wrapText="1"/>
      <protection hidden="1"/>
    </xf>
    <xf numFmtId="0" fontId="18" fillId="5" borderId="27" xfId="0" applyFont="1" applyFill="1" applyBorder="1" applyAlignment="1" applyProtection="1">
      <alignment horizontal="center" wrapText="1"/>
      <protection hidden="1"/>
    </xf>
    <xf numFmtId="0" fontId="18" fillId="6" borderId="5" xfId="0" applyFont="1" applyFill="1" applyBorder="1" applyAlignment="1" applyProtection="1">
      <alignment horizontal="center" wrapText="1"/>
      <protection hidden="1"/>
    </xf>
    <xf numFmtId="0" fontId="84" fillId="10" borderId="31" xfId="0" applyFont="1" applyFill="1" applyBorder="1" applyAlignment="1" applyProtection="1">
      <alignment horizontal="center" vertical="center" wrapText="1"/>
      <protection hidden="1"/>
    </xf>
    <xf numFmtId="0" fontId="84" fillId="10" borderId="38" xfId="0" applyFont="1" applyFill="1" applyBorder="1" applyAlignment="1" applyProtection="1">
      <alignment horizontal="center" vertical="center" wrapText="1"/>
      <protection hidden="1"/>
    </xf>
    <xf numFmtId="0" fontId="61" fillId="42" borderId="0" xfId="0" applyFont="1" applyFill="1" applyBorder="1" applyAlignment="1" applyProtection="1">
      <alignment horizontal="left" vertical="top" wrapText="1"/>
      <protection hidden="1"/>
    </xf>
    <xf numFmtId="0" fontId="58" fillId="42" borderId="0" xfId="0" applyFont="1" applyFill="1" applyBorder="1" applyAlignment="1" applyProtection="1">
      <alignment horizontal="left" vertical="top" wrapText="1"/>
      <protection hidden="1"/>
    </xf>
    <xf numFmtId="0" fontId="58" fillId="42" borderId="27" xfId="0" applyFont="1" applyFill="1" applyBorder="1" applyAlignment="1" applyProtection="1">
      <alignment horizontal="left" vertical="top" wrapText="1"/>
      <protection hidden="1"/>
    </xf>
    <xf numFmtId="0" fontId="83" fillId="6" borderId="17" xfId="0" applyFont="1" applyFill="1" applyBorder="1" applyAlignment="1" applyProtection="1">
      <alignment horizontal="center" vertical="center"/>
      <protection hidden="1"/>
    </xf>
    <xf numFmtId="0" fontId="83" fillId="6" borderId="55" xfId="0" applyFont="1" applyFill="1" applyBorder="1" applyAlignment="1" applyProtection="1">
      <alignment horizontal="center" vertical="center"/>
      <protection hidden="1"/>
    </xf>
    <xf numFmtId="0" fontId="83" fillId="6" borderId="39" xfId="0" applyFont="1" applyFill="1" applyBorder="1" applyAlignment="1" applyProtection="1">
      <alignment horizontal="center" vertical="center"/>
      <protection hidden="1"/>
    </xf>
    <xf numFmtId="0" fontId="83" fillId="3" borderId="17" xfId="0" applyFont="1" applyFill="1" applyBorder="1" applyAlignment="1" applyProtection="1">
      <alignment horizontal="center" vertical="center"/>
      <protection hidden="1"/>
    </xf>
    <xf numFmtId="0" fontId="83" fillId="3" borderId="55" xfId="0" applyFont="1" applyFill="1" applyBorder="1" applyAlignment="1" applyProtection="1">
      <alignment horizontal="center" vertical="center"/>
      <protection hidden="1"/>
    </xf>
    <xf numFmtId="0" fontId="83" fillId="3" borderId="39" xfId="0" applyFont="1" applyFill="1" applyBorder="1" applyAlignment="1" applyProtection="1">
      <alignment horizontal="center" vertical="center"/>
      <protection hidden="1"/>
    </xf>
    <xf numFmtId="0" fontId="39" fillId="8" borderId="47" xfId="0" applyFont="1" applyFill="1" applyBorder="1" applyAlignment="1" applyProtection="1">
      <alignment horizontal="center" vertical="center" wrapText="1"/>
      <protection hidden="1"/>
    </xf>
    <xf numFmtId="0" fontId="39" fillId="8" borderId="6" xfId="0" applyFont="1" applyFill="1" applyBorder="1" applyAlignment="1" applyProtection="1">
      <alignment horizontal="center" vertical="center" wrapText="1"/>
      <protection hidden="1"/>
    </xf>
    <xf numFmtId="0" fontId="39" fillId="8" borderId="21" xfId="0" applyFont="1" applyFill="1" applyBorder="1" applyAlignment="1" applyProtection="1">
      <alignment horizontal="center" vertical="center" wrapText="1"/>
      <protection hidden="1"/>
    </xf>
    <xf numFmtId="0" fontId="39" fillId="8" borderId="46" xfId="0" applyFont="1" applyFill="1" applyBorder="1" applyAlignment="1" applyProtection="1">
      <alignment horizontal="center" vertical="center" wrapText="1"/>
      <protection hidden="1"/>
    </xf>
    <xf numFmtId="0" fontId="39" fillId="8" borderId="20" xfId="0" applyFont="1" applyFill="1" applyBorder="1" applyAlignment="1" applyProtection="1">
      <alignment horizontal="center" vertical="center" wrapText="1"/>
      <protection hidden="1"/>
    </xf>
    <xf numFmtId="0" fontId="39" fillId="8" borderId="22" xfId="0" applyFont="1" applyFill="1" applyBorder="1" applyAlignment="1" applyProtection="1">
      <alignment horizontal="center" vertical="center" wrapText="1"/>
      <protection hidden="1"/>
    </xf>
    <xf numFmtId="0" fontId="39" fillId="7" borderId="18" xfId="0" applyFont="1" applyFill="1" applyBorder="1" applyAlignment="1" applyProtection="1">
      <alignment horizontal="center" vertical="center" wrapText="1"/>
      <protection hidden="1"/>
    </xf>
    <xf numFmtId="0" fontId="39" fillId="7" borderId="21" xfId="0" applyFont="1" applyFill="1" applyBorder="1" applyAlignment="1" applyProtection="1">
      <alignment horizontal="center" vertical="center" wrapText="1"/>
      <protection hidden="1"/>
    </xf>
    <xf numFmtId="0" fontId="39" fillId="7" borderId="19" xfId="0" applyFont="1" applyFill="1" applyBorder="1" applyAlignment="1" applyProtection="1">
      <alignment horizontal="center" vertical="center" wrapText="1"/>
      <protection hidden="1"/>
    </xf>
    <xf numFmtId="0" fontId="39" fillId="7" borderId="22" xfId="0" applyFont="1" applyFill="1" applyBorder="1" applyAlignment="1" applyProtection="1">
      <alignment horizontal="center" vertical="center" wrapText="1"/>
      <protection hidden="1"/>
    </xf>
    <xf numFmtId="0" fontId="76" fillId="0" borderId="52" xfId="45" applyFont="1" applyFill="1" applyBorder="1" applyAlignment="1">
      <alignment horizontal="left" vertical="center" wrapText="1"/>
    </xf>
    <xf numFmtId="0" fontId="77" fillId="0" borderId="52" xfId="45" applyFont="1" applyFill="1" applyBorder="1" applyAlignment="1">
      <alignment horizontal="left" vertical="center" wrapText="1"/>
    </xf>
    <xf numFmtId="0" fontId="75" fillId="0" borderId="52" xfId="45" applyFont="1" applyBorder="1" applyAlignment="1">
      <alignment horizontal="left" vertical="center" wrapText="1"/>
    </xf>
    <xf numFmtId="2" fontId="1" fillId="0" borderId="52" xfId="54" applyNumberFormat="1" applyFont="1" applyBorder="1" applyAlignment="1">
      <alignment horizontal="center" vertical="center"/>
    </xf>
    <xf numFmtId="2" fontId="1" fillId="0" borderId="52" xfId="44" applyNumberFormat="1" applyFont="1" applyFill="1" applyBorder="1" applyAlignment="1">
      <alignment horizontal="center" vertical="center"/>
    </xf>
    <xf numFmtId="0" fontId="1" fillId="0" borderId="0" xfId="46" applyFont="1"/>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57" xr:uid="{CEAF3207-0473-47E8-A491-B20BDD34DDF7}"/>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jpeg"/><Relationship Id="rId4" Type="http://schemas.openxmlformats.org/officeDocument/2006/relationships/image" Target="../media/image19.png"/><Relationship Id="rId9" Type="http://schemas.openxmlformats.org/officeDocument/2006/relationships/image" Target="../media/image24.jpeg"/><Relationship Id="rId1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36484</xdr:colOff>
      <xdr:row>14</xdr:row>
      <xdr:rowOff>147661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35996</xdr:colOff>
      <xdr:row>11</xdr:row>
      <xdr:rowOff>110434</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110</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Date of Assesssment</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1/31/2021</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605007</xdr:colOff>
          <xdr:row>8</xdr:row>
          <xdr:rowOff>35802</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21850"/>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109666</xdr:colOff>
      <xdr:row>3</xdr:row>
      <xdr:rowOff>956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411426</xdr:colOff>
      <xdr:row>7</xdr:row>
      <xdr:rowOff>30892</xdr:rowOff>
    </xdr:from>
    <xdr:ext cx="748394" cy="346570"/>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893279" y="1059932"/>
          <a:ext cx="748394" cy="346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110</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0</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35824</xdr:colOff>
      <xdr:row>17</xdr:row>
      <xdr:rowOff>15211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N/A</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0</xdr:col>
          <xdr:colOff>152400</xdr:colOff>
          <xdr:row>3</xdr:row>
          <xdr:rowOff>57150</xdr:rowOff>
        </xdr:from>
        <xdr:to>
          <xdr:col>1</xdr:col>
          <xdr:colOff>438150</xdr:colOff>
          <xdr:row>4</xdr:row>
          <xdr:rowOff>180975</xdr:rowOff>
        </xdr:to>
        <xdr:sp macro="" textlink="">
          <xdr:nvSpPr>
            <xdr:cNvPr id="1808" name="Button 737"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Export to PDF</a:t>
              </a:r>
            </a:p>
          </xdr:txBody>
        </xdr:sp>
        <xdr:clientData fPrintsWithSheet="0"/>
      </xdr:twoCellAnchor>
    </mc:Choice>
    <mc:Fallback/>
  </mc:AlternateContent>
  <mc:AlternateContent xmlns:mc="http://schemas.openxmlformats.org/markup-compatibility/2006">
    <mc:Choice xmlns:a14="http://schemas.microsoft.com/office/drawing/2010/main" Requires="a14">
      <xdr:oneCellAnchor>
        <xdr:from>
          <xdr:col>0</xdr:col>
          <xdr:colOff>0</xdr:colOff>
          <xdr:row>8</xdr:row>
          <xdr:rowOff>121561</xdr:rowOff>
        </xdr:from>
        <xdr:ext cx="3112634" cy="2151629"/>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21851"/>
                </a:ext>
              </a:extLst>
            </xdr:cNvPicPr>
          </xdr:nvPicPr>
          <xdr:blipFill rotWithShape="1">
            <a:blip xmlns:r="http://schemas.openxmlformats.org/officeDocument/2006/relationships" r:embed="rId6"/>
            <a:srcRect/>
            <a:stretch>
              <a:fillRect/>
            </a:stretch>
          </xdr:blipFill>
          <xdr:spPr>
            <a:xfrm>
              <a:off x="0" y="1312186"/>
              <a:ext cx="3112634" cy="2151629"/>
            </a:xfrm>
            <a:prstGeom prst="rect">
              <a:avLst/>
            </a:prstGeom>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73719</xdr:colOff>
      <xdr:row>39</xdr:row>
      <xdr:rowOff>44824</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702248" cy="61632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469900</xdr:colOff>
      <xdr:row>51</xdr:row>
      <xdr:rowOff>133350</xdr:rowOff>
    </xdr:to>
    <xdr:pic>
      <xdr:nvPicPr>
        <xdr:cNvPr id="44" name="Picture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59563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10</xdr:col>
      <xdr:colOff>107950</xdr:colOff>
      <xdr:row>93</xdr:row>
      <xdr:rowOff>76200</xdr:rowOff>
    </xdr:to>
    <xdr:pic>
      <xdr:nvPicPr>
        <xdr:cNvPr id="45" name="Picture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8255000"/>
          <a:ext cx="6203950" cy="658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10</xdr:col>
      <xdr:colOff>45720</xdr:colOff>
      <xdr:row>104</xdr:row>
      <xdr:rowOff>121285</xdr:rowOff>
    </xdr:to>
    <xdr:pic>
      <xdr:nvPicPr>
        <xdr:cNvPr id="46" name="Picture 45">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0" y="14922500"/>
          <a:ext cx="6141720" cy="1708785"/>
        </a:xfrm>
        <a:prstGeom prst="rect">
          <a:avLst/>
        </a:prstGeom>
        <a:noFill/>
        <a:ln>
          <a:noFill/>
        </a:ln>
      </xdr:spPr>
    </xdr:pic>
    <xdr:clientData/>
  </xdr:twoCellAnchor>
  <xdr:twoCellAnchor editAs="oneCell">
    <xdr:from>
      <xdr:col>0</xdr:col>
      <xdr:colOff>0</xdr:colOff>
      <xdr:row>106</xdr:row>
      <xdr:rowOff>0</xdr:rowOff>
    </xdr:from>
    <xdr:to>
      <xdr:col>9</xdr:col>
      <xdr:colOff>469900</xdr:colOff>
      <xdr:row>158</xdr:row>
      <xdr:rowOff>133350</xdr:rowOff>
    </xdr:to>
    <xdr:pic>
      <xdr:nvPicPr>
        <xdr:cNvPr id="47" name="Picture 46">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16827500"/>
          <a:ext cx="5956300" cy="838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9</xdr:col>
      <xdr:colOff>469900</xdr:colOff>
      <xdr:row>212</xdr:row>
      <xdr:rowOff>57150</xdr:rowOff>
    </xdr:to>
    <xdr:pic>
      <xdr:nvPicPr>
        <xdr:cNvPr id="48" name="Picture 47">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0" y="25400000"/>
          <a:ext cx="5956300" cy="831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0</xdr:rowOff>
    </xdr:from>
    <xdr:to>
      <xdr:col>9</xdr:col>
      <xdr:colOff>469900</xdr:colOff>
      <xdr:row>236</xdr:row>
      <xdr:rowOff>101600</xdr:rowOff>
    </xdr:to>
    <xdr:pic>
      <xdr:nvPicPr>
        <xdr:cNvPr id="49" name="Picture 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0" y="33813750"/>
          <a:ext cx="595630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88204</xdr:colOff>
      <xdr:row>17</xdr:row>
      <xdr:rowOff>40579</xdr:rowOff>
    </xdr:from>
    <xdr:ext cx="2915072" cy="2069577"/>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80156" y="34682874"/>
          <a:ext cx="2915072" cy="2069577"/>
        </a:xfrm>
        <a:prstGeom prst="rect">
          <a:avLst/>
        </a:prstGeom>
      </xdr:spPr>
    </xdr:pic>
    <xdr:clientData/>
  </xdr:oneCellAnchor>
  <xdr:oneCellAnchor>
    <xdr:from>
      <xdr:col>1</xdr:col>
      <xdr:colOff>91336</xdr:colOff>
      <xdr:row>9</xdr:row>
      <xdr:rowOff>52192</xdr:rowOff>
    </xdr:from>
    <xdr:ext cx="2945837" cy="2064422"/>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3288" y="17471199"/>
          <a:ext cx="2945837" cy="2064422"/>
        </a:xfrm>
        <a:prstGeom prst="rect">
          <a:avLst/>
        </a:prstGeom>
      </xdr:spPr>
    </xdr:pic>
    <xdr:clientData/>
  </xdr:oneCellAnchor>
  <xdr:oneCellAnchor>
    <xdr:from>
      <xdr:col>1</xdr:col>
      <xdr:colOff>52192</xdr:colOff>
      <xdr:row>1</xdr:row>
      <xdr:rowOff>52191</xdr:rowOff>
    </xdr:from>
    <xdr:ext cx="2939661" cy="2036066"/>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944144" y="247910"/>
          <a:ext cx="2939661" cy="2036066"/>
        </a:xfrm>
        <a:prstGeom prst="rect">
          <a:avLst/>
        </a:prstGeom>
        <a:ln w="12700">
          <a:noFill/>
        </a:ln>
      </xdr:spPr>
    </xdr:pic>
    <xdr:clientData/>
  </xdr:oneCellAnchor>
  <xdr:oneCellAnchor>
    <xdr:from>
      <xdr:col>1</xdr:col>
      <xdr:colOff>65239</xdr:colOff>
      <xdr:row>2</xdr:row>
      <xdr:rowOff>39144</xdr:rowOff>
    </xdr:from>
    <xdr:ext cx="2897255" cy="2087817"/>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57191" y="2387774"/>
          <a:ext cx="2897255" cy="2087817"/>
        </a:xfrm>
        <a:prstGeom prst="rect">
          <a:avLst/>
        </a:prstGeom>
      </xdr:spPr>
    </xdr:pic>
    <xdr:clientData/>
  </xdr:oneCellAnchor>
  <xdr:oneCellAnchor>
    <xdr:from>
      <xdr:col>1</xdr:col>
      <xdr:colOff>52192</xdr:colOff>
      <xdr:row>4</xdr:row>
      <xdr:rowOff>52192</xdr:rowOff>
    </xdr:from>
    <xdr:ext cx="2889754" cy="2042337"/>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a:stretch>
          <a:fillRect/>
        </a:stretch>
      </xdr:blipFill>
      <xdr:spPr>
        <a:xfrm>
          <a:off x="1944144" y="6706644"/>
          <a:ext cx="2889754" cy="2042337"/>
        </a:xfrm>
        <a:prstGeom prst="rect">
          <a:avLst/>
        </a:prstGeom>
      </xdr:spPr>
    </xdr:pic>
    <xdr:clientData/>
  </xdr:oneCellAnchor>
  <xdr:oneCellAnchor>
    <xdr:from>
      <xdr:col>1</xdr:col>
      <xdr:colOff>104383</xdr:colOff>
      <xdr:row>8</xdr:row>
      <xdr:rowOff>52192</xdr:rowOff>
    </xdr:from>
    <xdr:ext cx="2963882" cy="2040447"/>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996335" y="15318288"/>
          <a:ext cx="2963882" cy="2040447"/>
        </a:xfrm>
        <a:prstGeom prst="rect">
          <a:avLst/>
        </a:prstGeom>
      </xdr:spPr>
    </xdr:pic>
    <xdr:clientData/>
  </xdr:oneCellAnchor>
  <xdr:oneCellAnchor>
    <xdr:from>
      <xdr:col>1</xdr:col>
      <xdr:colOff>88458</xdr:colOff>
      <xdr:row>19</xdr:row>
      <xdr:rowOff>131439</xdr:rowOff>
    </xdr:from>
    <xdr:ext cx="2913432" cy="1871231"/>
    <xdr:pic>
      <xdr:nvPicPr>
        <xdr:cNvPr id="20" name="Image 16">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79451" y="39155924"/>
          <a:ext cx="2913432" cy="1871231"/>
        </a:xfrm>
        <a:prstGeom prst="rect">
          <a:avLst/>
        </a:prstGeom>
      </xdr:spPr>
    </xdr:pic>
    <xdr:clientData/>
  </xdr:oneCellAnchor>
  <xdr:twoCellAnchor editAs="oneCell">
    <xdr:from>
      <xdr:col>1</xdr:col>
      <xdr:colOff>51026</xdr:colOff>
      <xdr:row>23</xdr:row>
      <xdr:rowOff>85044</xdr:rowOff>
    </xdr:from>
    <xdr:to>
      <xdr:col>1</xdr:col>
      <xdr:colOff>3082878</xdr:colOff>
      <xdr:row>23</xdr:row>
      <xdr:rowOff>2034433</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947522" y="47607990"/>
          <a:ext cx="3020634" cy="1939018"/>
        </a:xfrm>
        <a:prstGeom prst="rect">
          <a:avLst/>
        </a:prstGeom>
      </xdr:spPr>
    </xdr:pic>
    <xdr:clientData/>
  </xdr:twoCellAnchor>
  <xdr:twoCellAnchor editAs="oneCell">
    <xdr:from>
      <xdr:col>1</xdr:col>
      <xdr:colOff>25513</xdr:colOff>
      <xdr:row>25</xdr:row>
      <xdr:rowOff>119062</xdr:rowOff>
    </xdr:from>
    <xdr:to>
      <xdr:col>1</xdr:col>
      <xdr:colOff>3084019</xdr:colOff>
      <xdr:row>25</xdr:row>
      <xdr:rowOff>1920700</xdr:rowOff>
    </xdr:to>
    <xdr:pic>
      <xdr:nvPicPr>
        <xdr:cNvPr id="26" name="Pictur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22009" y="51945267"/>
          <a:ext cx="3051943" cy="1794442"/>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28" name="Pictur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90992" y="54124412"/>
          <a:ext cx="3053603" cy="1971393"/>
        </a:xfrm>
        <a:prstGeom prst="rect">
          <a:avLst/>
        </a:prstGeom>
      </xdr:spPr>
    </xdr:pic>
    <xdr:clientData/>
  </xdr:twoCellAnchor>
  <xdr:twoCellAnchor editAs="oneCell">
    <xdr:from>
      <xdr:col>1</xdr:col>
      <xdr:colOff>63847</xdr:colOff>
      <xdr:row>6</xdr:row>
      <xdr:rowOff>49615</xdr:rowOff>
    </xdr:from>
    <xdr:to>
      <xdr:col>2</xdr:col>
      <xdr:colOff>14592</xdr:colOff>
      <xdr:row>6</xdr:row>
      <xdr:rowOff>2035249</xdr:rowOff>
    </xdr:to>
    <xdr:pic>
      <xdr:nvPicPr>
        <xdr:cNvPr id="36" name="Pictur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03318" y="10986556"/>
          <a:ext cx="3246494" cy="1975263"/>
        </a:xfrm>
        <a:prstGeom prst="rect">
          <a:avLst/>
        </a:prstGeom>
      </xdr:spPr>
    </xdr:pic>
    <xdr:clientData/>
  </xdr:twoCellAnchor>
  <xdr:twoCellAnchor editAs="oneCell">
    <xdr:from>
      <xdr:col>1</xdr:col>
      <xdr:colOff>107628</xdr:colOff>
      <xdr:row>32</xdr:row>
      <xdr:rowOff>47365</xdr:rowOff>
    </xdr:from>
    <xdr:to>
      <xdr:col>2</xdr:col>
      <xdr:colOff>399</xdr:colOff>
      <xdr:row>32</xdr:row>
      <xdr:rowOff>1978238</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47099" y="66924071"/>
          <a:ext cx="3153285" cy="1919867"/>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90724" y="54235350"/>
          <a:ext cx="3059318" cy="1971606"/>
        </a:xfrm>
        <a:prstGeom prst="rect">
          <a:avLst/>
        </a:prstGeom>
      </xdr:spPr>
    </xdr:pic>
    <xdr:clientData/>
  </xdr:twoCellAnchor>
  <xdr:twoCellAnchor editAs="oneCell">
    <xdr:from>
      <xdr:col>1</xdr:col>
      <xdr:colOff>126066</xdr:colOff>
      <xdr:row>31</xdr:row>
      <xdr:rowOff>14007</xdr:rowOff>
    </xdr:from>
    <xdr:to>
      <xdr:col>1</xdr:col>
      <xdr:colOff>3050428</xdr:colOff>
      <xdr:row>31</xdr:row>
      <xdr:rowOff>2150725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3"/>
        <a:stretch>
          <a:fillRect/>
        </a:stretch>
      </xdr:blipFill>
      <xdr:spPr>
        <a:xfrm>
          <a:off x="2101103" y="64910073"/>
          <a:ext cx="2924362" cy="2136718"/>
        </a:xfrm>
        <a:prstGeom prst="rect">
          <a:avLst/>
        </a:prstGeom>
      </xdr:spPr>
    </xdr:pic>
    <xdr:clientData/>
  </xdr:twoCellAnchor>
  <xdr:twoCellAnchor editAs="oneCell">
    <xdr:from>
      <xdr:col>1</xdr:col>
      <xdr:colOff>0</xdr:colOff>
      <xdr:row>3</xdr:row>
      <xdr:rowOff>2</xdr:rowOff>
    </xdr:from>
    <xdr:to>
      <xdr:col>1</xdr:col>
      <xdr:colOff>3063760</xdr:colOff>
      <xdr:row>3</xdr:row>
      <xdr:rowOff>2137834</xdr:rowOff>
    </xdr:to>
    <xdr:pic>
      <xdr:nvPicPr>
        <xdr:cNvPr id="7" name="Picture 6">
          <a:extLst>
            <a:ext uri="{FF2B5EF4-FFF2-40B4-BE49-F238E27FC236}">
              <a16:creationId xmlns:a16="http://schemas.microsoft.com/office/drawing/2014/main" id="{ED397F4A-E616-47F1-B490-D96757FB5BCD}"/>
            </a:ext>
          </a:extLst>
        </xdr:cNvPr>
        <xdr:cNvPicPr>
          <a:picLocks noChangeAspect="1"/>
        </xdr:cNvPicPr>
      </xdr:nvPicPr>
      <xdr:blipFill>
        <a:blip xmlns:r="http://schemas.openxmlformats.org/officeDocument/2006/relationships" r:embed="rId14"/>
        <a:stretch>
          <a:fillRect/>
        </a:stretch>
      </xdr:blipFill>
      <xdr:spPr>
        <a:xfrm>
          <a:off x="1894417" y="4529669"/>
          <a:ext cx="3054235" cy="2137832"/>
        </a:xfrm>
        <a:prstGeom prst="rect">
          <a:avLst/>
        </a:prstGeom>
      </xdr:spPr>
    </xdr:pic>
    <xdr:clientData/>
  </xdr:twoCellAnchor>
  <xdr:twoCellAnchor editAs="oneCell">
    <xdr:from>
      <xdr:col>1</xdr:col>
      <xdr:colOff>38102</xdr:colOff>
      <xdr:row>11</xdr:row>
      <xdr:rowOff>95739</xdr:rowOff>
    </xdr:from>
    <xdr:to>
      <xdr:col>1</xdr:col>
      <xdr:colOff>3109526</xdr:colOff>
      <xdr:row>11</xdr:row>
      <xdr:rowOff>2074334</xdr:rowOff>
    </xdr:to>
    <xdr:pic>
      <xdr:nvPicPr>
        <xdr:cNvPr id="9" name="Picture 8">
          <a:extLst>
            <a:ext uri="{FF2B5EF4-FFF2-40B4-BE49-F238E27FC236}">
              <a16:creationId xmlns:a16="http://schemas.microsoft.com/office/drawing/2014/main" id="{91CE6E21-38A6-4DE8-B81E-FEB5A40CBEA5}"/>
            </a:ext>
          </a:extLst>
        </xdr:cNvPr>
        <xdr:cNvPicPr>
          <a:picLocks noChangeAspect="1"/>
        </xdr:cNvPicPr>
      </xdr:nvPicPr>
      <xdr:blipFill>
        <a:blip xmlns:r="http://schemas.openxmlformats.org/officeDocument/2006/relationships" r:embed="rId15"/>
        <a:stretch>
          <a:fillRect/>
        </a:stretch>
      </xdr:blipFill>
      <xdr:spPr>
        <a:xfrm>
          <a:off x="1932519" y="21982072"/>
          <a:ext cx="3071424" cy="1978595"/>
        </a:xfrm>
        <a:prstGeom prst="rect">
          <a:avLst/>
        </a:prstGeom>
      </xdr:spPr>
    </xdr:pic>
    <xdr:clientData/>
  </xdr:twoCellAnchor>
  <xdr:twoCellAnchor editAs="oneCell">
    <xdr:from>
      <xdr:col>1</xdr:col>
      <xdr:colOff>34052</xdr:colOff>
      <xdr:row>29</xdr:row>
      <xdr:rowOff>157318</xdr:rowOff>
    </xdr:from>
    <xdr:to>
      <xdr:col>1</xdr:col>
      <xdr:colOff>3058620</xdr:colOff>
      <xdr:row>29</xdr:row>
      <xdr:rowOff>2042584</xdr:rowOff>
    </xdr:to>
    <xdr:pic>
      <xdr:nvPicPr>
        <xdr:cNvPr id="11" name="Picture 10">
          <a:extLst>
            <a:ext uri="{FF2B5EF4-FFF2-40B4-BE49-F238E27FC236}">
              <a16:creationId xmlns:a16="http://schemas.microsoft.com/office/drawing/2014/main" id="{FEE44166-0FB7-48CF-B5BD-FA4526F0E90A}"/>
            </a:ext>
          </a:extLst>
        </xdr:cNvPr>
        <xdr:cNvPicPr>
          <a:picLocks noChangeAspect="1"/>
        </xdr:cNvPicPr>
      </xdr:nvPicPr>
      <xdr:blipFill>
        <a:blip xmlns:r="http://schemas.openxmlformats.org/officeDocument/2006/relationships" r:embed="rId16"/>
        <a:stretch>
          <a:fillRect/>
        </a:stretch>
      </xdr:blipFill>
      <xdr:spPr>
        <a:xfrm>
          <a:off x="1928469" y="61096151"/>
          <a:ext cx="3024568" cy="1885266"/>
        </a:xfrm>
        <a:prstGeom prst="rect">
          <a:avLst/>
        </a:prstGeom>
      </xdr:spPr>
    </xdr:pic>
    <xdr:clientData/>
  </xdr:twoCellAnchor>
  <xdr:twoCellAnchor editAs="oneCell">
    <xdr:from>
      <xdr:col>1</xdr:col>
      <xdr:colOff>1</xdr:colOff>
      <xdr:row>30</xdr:row>
      <xdr:rowOff>0</xdr:rowOff>
    </xdr:from>
    <xdr:to>
      <xdr:col>1</xdr:col>
      <xdr:colOff>3032225</xdr:colOff>
      <xdr:row>30</xdr:row>
      <xdr:rowOff>1968500</xdr:rowOff>
    </xdr:to>
    <xdr:pic>
      <xdr:nvPicPr>
        <xdr:cNvPr id="12" name="Picture 11">
          <a:extLst>
            <a:ext uri="{FF2B5EF4-FFF2-40B4-BE49-F238E27FC236}">
              <a16:creationId xmlns:a16="http://schemas.microsoft.com/office/drawing/2014/main" id="{AA5065ED-8475-457B-A326-99FABF493839}"/>
            </a:ext>
          </a:extLst>
        </xdr:cNvPr>
        <xdr:cNvPicPr>
          <a:picLocks noChangeAspect="1"/>
        </xdr:cNvPicPr>
      </xdr:nvPicPr>
      <xdr:blipFill>
        <a:blip xmlns:r="http://schemas.openxmlformats.org/officeDocument/2006/relationships" r:embed="rId17"/>
        <a:stretch>
          <a:fillRect/>
        </a:stretch>
      </xdr:blipFill>
      <xdr:spPr>
        <a:xfrm>
          <a:off x="1894418" y="63108417"/>
          <a:ext cx="3032224" cy="1968500"/>
        </a:xfrm>
        <a:prstGeom prst="rect">
          <a:avLst/>
        </a:prstGeom>
      </xdr:spPr>
    </xdr:pic>
    <xdr:clientData/>
  </xdr:twoCellAnchor>
  <xdr:twoCellAnchor editAs="oneCell">
    <xdr:from>
      <xdr:col>1</xdr:col>
      <xdr:colOff>1</xdr:colOff>
      <xdr:row>28</xdr:row>
      <xdr:rowOff>1</xdr:rowOff>
    </xdr:from>
    <xdr:to>
      <xdr:col>1</xdr:col>
      <xdr:colOff>3100917</xdr:colOff>
      <xdr:row>28</xdr:row>
      <xdr:rowOff>2141109</xdr:rowOff>
    </xdr:to>
    <xdr:pic>
      <xdr:nvPicPr>
        <xdr:cNvPr id="13" name="Picture 12">
          <a:extLst>
            <a:ext uri="{FF2B5EF4-FFF2-40B4-BE49-F238E27FC236}">
              <a16:creationId xmlns:a16="http://schemas.microsoft.com/office/drawing/2014/main" id="{FF243BEE-2DE1-4131-AE70-F04D9B82328C}"/>
            </a:ext>
          </a:extLst>
        </xdr:cNvPr>
        <xdr:cNvPicPr>
          <a:picLocks noChangeAspect="1"/>
        </xdr:cNvPicPr>
      </xdr:nvPicPr>
      <xdr:blipFill>
        <a:blip xmlns:r="http://schemas.openxmlformats.org/officeDocument/2006/relationships" r:embed="rId18"/>
        <a:stretch>
          <a:fillRect/>
        </a:stretch>
      </xdr:blipFill>
      <xdr:spPr>
        <a:xfrm>
          <a:off x="1894418" y="58769251"/>
          <a:ext cx="3100916" cy="21411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tabSelected="1" zoomScaleNormal="100" workbookViewId="0">
      <pane ySplit="6" topLeftCell="A7" activePane="bottomLeft" state="frozen"/>
      <selection activeCell="D31" sqref="D31"/>
      <selection pane="bottomLeft" activeCell="N9" sqref="N9"/>
    </sheetView>
  </sheetViews>
  <sheetFormatPr defaultColWidth="8.85546875" defaultRowHeight="12.75" x14ac:dyDescent="0.2"/>
  <cols>
    <col min="1" max="1" width="14.28515625" style="1" customWidth="1"/>
    <col min="2" max="2" width="8.85546875" style="1"/>
    <col min="3" max="3" width="15.85546875" style="1" customWidth="1"/>
    <col min="4" max="4" width="11.140625" style="1" customWidth="1"/>
    <col min="5" max="5" width="2.140625" style="1" customWidth="1"/>
    <col min="6" max="6" width="11.7109375" style="1" customWidth="1"/>
    <col min="7" max="7" width="9.42578125" style="1" bestFit="1" customWidth="1"/>
    <col min="8" max="8" width="10.28515625" style="1" customWidth="1"/>
    <col min="9" max="9" width="9.42578125" style="1" bestFit="1" customWidth="1"/>
    <col min="10" max="10" width="10.85546875" style="1" bestFit="1" customWidth="1"/>
    <col min="11" max="11" width="9.42578125" style="1" bestFit="1" customWidth="1"/>
    <col min="12" max="13" width="18.140625" style="1" customWidth="1"/>
    <col min="14" max="14" width="22.7109375" style="1" bestFit="1" customWidth="1"/>
    <col min="15" max="16384" width="8.85546875" style="1"/>
  </cols>
  <sheetData>
    <row r="1" spans="1:139" x14ac:dyDescent="0.2">
      <c r="A1" s="273"/>
      <c r="B1" s="274"/>
      <c r="C1" s="274"/>
      <c r="D1" s="274"/>
      <c r="E1" s="274"/>
      <c r="F1" s="274"/>
      <c r="G1" s="274"/>
      <c r="H1" s="274"/>
      <c r="I1" s="274"/>
      <c r="J1" s="274"/>
      <c r="K1" s="274"/>
      <c r="L1" s="275"/>
      <c r="M1" s="115"/>
      <c r="N1" s="134"/>
      <c r="O1" s="134"/>
      <c r="P1" s="134"/>
      <c r="Q1" s="134"/>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row>
    <row r="2" spans="1:139" x14ac:dyDescent="0.2">
      <c r="A2" s="276"/>
      <c r="B2" s="277"/>
      <c r="C2" s="277"/>
      <c r="D2" s="277"/>
      <c r="E2" s="277"/>
      <c r="F2" s="277"/>
      <c r="G2" s="277"/>
      <c r="H2" s="277"/>
      <c r="I2" s="277"/>
      <c r="J2" s="277"/>
      <c r="K2" s="277"/>
      <c r="L2" s="278"/>
      <c r="M2" s="115"/>
      <c r="N2" s="140" t="s">
        <v>578</v>
      </c>
      <c r="O2" s="134"/>
      <c r="P2" s="134"/>
      <c r="Q2" s="134"/>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row>
    <row r="3" spans="1:139" ht="13.5" thickBot="1" x14ac:dyDescent="0.25">
      <c r="A3" s="279"/>
      <c r="B3" s="280"/>
      <c r="C3" s="277"/>
      <c r="D3" s="277"/>
      <c r="E3" s="277"/>
      <c r="F3" s="277"/>
      <c r="G3" s="277"/>
      <c r="H3" s="277"/>
      <c r="I3" s="277"/>
      <c r="J3" s="280"/>
      <c r="K3" s="280"/>
      <c r="L3" s="281"/>
      <c r="M3" s="115"/>
      <c r="N3" s="135"/>
      <c r="O3" s="134"/>
      <c r="P3" s="134"/>
      <c r="Q3" s="134"/>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row>
    <row r="4" spans="1:139" ht="13.35" customHeight="1" x14ac:dyDescent="0.2">
      <c r="A4" s="31"/>
      <c r="B4" s="32"/>
      <c r="C4" s="283" t="s">
        <v>147</v>
      </c>
      <c r="D4" s="284"/>
      <c r="E4" s="284"/>
      <c r="F4" s="284"/>
      <c r="G4" s="284"/>
      <c r="H4" s="284"/>
      <c r="I4" s="285"/>
      <c r="J4" s="32"/>
      <c r="K4" s="32"/>
      <c r="L4" s="33"/>
      <c r="M4" s="115"/>
      <c r="N4" s="134"/>
      <c r="O4" s="134"/>
      <c r="P4" s="134"/>
      <c r="Q4" s="134"/>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row>
    <row r="5" spans="1:139" ht="20.100000000000001" customHeight="1" x14ac:dyDescent="0.2">
      <c r="A5" s="31"/>
      <c r="B5" s="32"/>
      <c r="C5" s="286"/>
      <c r="D5" s="287"/>
      <c r="E5" s="287"/>
      <c r="F5" s="287"/>
      <c r="G5" s="287"/>
      <c r="H5" s="287"/>
      <c r="I5" s="288"/>
      <c r="J5" s="32"/>
      <c r="K5" s="32"/>
      <c r="L5" s="33"/>
      <c r="M5" s="115"/>
      <c r="N5" s="134"/>
      <c r="O5" s="134"/>
      <c r="P5" s="134"/>
      <c r="Q5" s="134"/>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c r="DW5" s="115"/>
      <c r="DX5" s="115"/>
      <c r="DY5" s="115"/>
      <c r="DZ5" s="115"/>
      <c r="EA5" s="115"/>
      <c r="EB5" s="115"/>
      <c r="EC5" s="115"/>
      <c r="ED5" s="115"/>
      <c r="EE5" s="115"/>
      <c r="EF5" s="115"/>
      <c r="EG5" s="115"/>
      <c r="EH5" s="115"/>
      <c r="EI5" s="115"/>
    </row>
    <row r="6" spans="1:139" ht="4.5" customHeight="1" x14ac:dyDescent="0.2">
      <c r="A6" s="289"/>
      <c r="B6" s="290"/>
      <c r="C6" s="290"/>
      <c r="D6" s="290"/>
      <c r="E6" s="290"/>
      <c r="F6" s="290"/>
      <c r="G6" s="290"/>
      <c r="H6" s="290"/>
      <c r="I6" s="290"/>
      <c r="J6" s="290"/>
      <c r="K6" s="290"/>
      <c r="L6" s="291"/>
      <c r="M6" s="115"/>
      <c r="N6" s="134"/>
      <c r="O6" s="134"/>
      <c r="P6" s="134"/>
      <c r="Q6" s="134"/>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c r="DW6" s="115"/>
      <c r="DX6" s="115"/>
      <c r="DY6" s="115"/>
      <c r="DZ6" s="115"/>
      <c r="EA6" s="115"/>
      <c r="EB6" s="115"/>
      <c r="EC6" s="115"/>
      <c r="ED6" s="115"/>
      <c r="EE6" s="115"/>
      <c r="EF6" s="115"/>
      <c r="EG6" s="115"/>
      <c r="EH6" s="115"/>
      <c r="EI6" s="115"/>
    </row>
    <row r="7" spans="1:139" s="30" customFormat="1" ht="4.5" customHeight="1" x14ac:dyDescent="0.2">
      <c r="A7" s="34"/>
      <c r="B7" s="35"/>
      <c r="C7" s="35"/>
      <c r="D7" s="35"/>
      <c r="E7" s="35"/>
      <c r="F7" s="35"/>
      <c r="G7" s="35"/>
      <c r="H7" s="35"/>
      <c r="I7" s="35"/>
      <c r="J7" s="35"/>
      <c r="K7" s="35"/>
      <c r="L7" s="36"/>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row>
    <row r="8" spans="1:139" ht="13.5" customHeight="1" x14ac:dyDescent="0.2">
      <c r="A8" s="37"/>
      <c r="B8" s="38"/>
      <c r="C8" s="38"/>
      <c r="D8" s="38"/>
      <c r="E8" s="38"/>
      <c r="F8" s="38"/>
      <c r="G8" s="38"/>
      <c r="H8" s="38"/>
      <c r="I8" s="39">
        <f>IF(ISBLANK(VLOOKUP($C$4,'DC Full Dataset'!$A:$B,2,0)),"N/A", VLOOKUP($C$4,'DC Full Dataset'!$A:$B,2,0))</f>
        <v>44227</v>
      </c>
      <c r="J8" s="40" t="s">
        <v>500</v>
      </c>
      <c r="K8" s="40"/>
      <c r="L8" s="41"/>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row>
    <row r="9" spans="1:139" ht="14.85" customHeight="1" x14ac:dyDescent="0.2">
      <c r="A9" s="37"/>
      <c r="B9" s="38"/>
      <c r="C9" s="38"/>
      <c r="D9" s="38"/>
      <c r="E9" s="38"/>
      <c r="F9" s="38"/>
      <c r="G9" s="38"/>
      <c r="H9" s="38"/>
      <c r="I9" s="298" t="s">
        <v>463</v>
      </c>
      <c r="J9" s="299"/>
      <c r="K9" s="299"/>
      <c r="L9" s="300"/>
      <c r="M9" s="116"/>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row>
    <row r="10" spans="1:139" ht="14.85" customHeight="1" x14ac:dyDescent="0.2">
      <c r="A10" s="37"/>
      <c r="B10" s="38"/>
      <c r="C10" s="38"/>
      <c r="D10" s="38"/>
      <c r="E10" s="38"/>
      <c r="F10" s="38"/>
      <c r="G10" s="38"/>
      <c r="H10" s="38"/>
      <c r="I10" s="299"/>
      <c r="J10" s="299"/>
      <c r="K10" s="299"/>
      <c r="L10" s="300"/>
      <c r="M10" s="117"/>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row>
    <row r="11" spans="1:139" ht="16.350000000000001" customHeight="1" x14ac:dyDescent="0.2">
      <c r="A11" s="37"/>
      <c r="B11" s="38"/>
      <c r="C11" s="38"/>
      <c r="D11" s="38"/>
      <c r="E11" s="38"/>
      <c r="F11" s="38"/>
      <c r="G11" s="38"/>
      <c r="H11" s="38"/>
      <c r="I11" s="299"/>
      <c r="J11" s="299"/>
      <c r="K11" s="299"/>
      <c r="L11" s="300"/>
      <c r="M11" s="118"/>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row>
    <row r="12" spans="1:139" ht="13.35" customHeight="1" x14ac:dyDescent="0.2">
      <c r="A12" s="37"/>
      <c r="B12" s="38"/>
      <c r="C12" s="38"/>
      <c r="D12" s="38"/>
      <c r="E12" s="38"/>
      <c r="F12" s="38"/>
      <c r="G12" s="38"/>
      <c r="H12" s="38"/>
      <c r="I12" s="299"/>
      <c r="J12" s="299"/>
      <c r="K12" s="299"/>
      <c r="L12" s="300"/>
      <c r="M12" s="118"/>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row>
    <row r="13" spans="1:139" ht="10.5" customHeight="1" x14ac:dyDescent="0.2">
      <c r="A13" s="37"/>
      <c r="B13" s="38"/>
      <c r="C13" s="38"/>
      <c r="D13" s="38"/>
      <c r="E13" s="38"/>
      <c r="F13" s="38"/>
      <c r="G13" s="38"/>
      <c r="H13" s="38"/>
      <c r="I13" s="299"/>
      <c r="J13" s="299"/>
      <c r="K13" s="299"/>
      <c r="L13" s="300"/>
      <c r="M13" s="118"/>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row>
    <row r="14" spans="1:139" ht="10.5" customHeight="1" x14ac:dyDescent="0.2">
      <c r="A14" s="37"/>
      <c r="B14" s="38"/>
      <c r="C14" s="38"/>
      <c r="D14" s="38"/>
      <c r="E14" s="38"/>
      <c r="F14" s="38"/>
      <c r="G14" s="38"/>
      <c r="H14" s="38"/>
      <c r="I14" s="299"/>
      <c r="J14" s="299"/>
      <c r="K14" s="299"/>
      <c r="L14" s="300"/>
      <c r="M14" s="118"/>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row>
    <row r="15" spans="1:139" ht="31.35" customHeight="1" x14ac:dyDescent="0.2">
      <c r="A15" s="37"/>
      <c r="B15" s="38"/>
      <c r="C15" s="38"/>
      <c r="D15" s="38"/>
      <c r="E15" s="38"/>
      <c r="F15" s="38"/>
      <c r="G15" s="38"/>
      <c r="H15" s="38"/>
      <c r="I15" s="299"/>
      <c r="J15" s="299"/>
      <c r="K15" s="299"/>
      <c r="L15" s="300"/>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row>
    <row r="16" spans="1:139" ht="5.85" customHeight="1" x14ac:dyDescent="0.2">
      <c r="A16" s="37"/>
      <c r="B16" s="38"/>
      <c r="C16" s="38"/>
      <c r="D16" s="38"/>
      <c r="E16" s="38"/>
      <c r="F16" s="38"/>
      <c r="G16" s="38"/>
      <c r="H16" s="38"/>
      <c r="I16" s="42"/>
      <c r="J16" s="42"/>
      <c r="K16" s="42"/>
      <c r="L16" s="43"/>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row>
    <row r="17" spans="1:139" ht="11.85" customHeight="1" x14ac:dyDescent="0.2">
      <c r="A17" s="37"/>
      <c r="B17" s="38"/>
      <c r="C17" s="38"/>
      <c r="D17" s="38"/>
      <c r="E17" s="38"/>
      <c r="F17" s="38"/>
      <c r="G17" s="38"/>
      <c r="H17" s="38"/>
      <c r="I17" s="296" t="s">
        <v>142</v>
      </c>
      <c r="J17" s="296"/>
      <c r="K17" s="296"/>
      <c r="L17" s="297"/>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row>
    <row r="18" spans="1:139" ht="10.7" customHeight="1" x14ac:dyDescent="0.2">
      <c r="A18" s="37"/>
      <c r="B18" s="38"/>
      <c r="C18" s="38"/>
      <c r="D18" s="38"/>
      <c r="E18" s="38"/>
      <c r="F18" s="38"/>
      <c r="G18" s="38"/>
      <c r="H18" s="38"/>
      <c r="I18" s="121" t="s">
        <v>75</v>
      </c>
      <c r="J18" s="301" t="str">
        <f>IF(ISBLANK(VLOOKUP($C$4,'DC Location Info'!$A:$B,2,0)),"N/A", VLOOKUP($C$4,'DC Location Info'!$A:$B,2,0))</f>
        <v>Abu Salim al janubi</v>
      </c>
      <c r="K18" s="302"/>
      <c r="L18" s="303"/>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row>
    <row r="19" spans="1:139" ht="10.7" customHeight="1" x14ac:dyDescent="0.2">
      <c r="A19" s="37"/>
      <c r="B19" s="38"/>
      <c r="C19" s="38"/>
      <c r="D19" s="38"/>
      <c r="E19" s="38"/>
      <c r="F19" s="38"/>
      <c r="G19" s="38"/>
      <c r="H19" s="38"/>
      <c r="I19" s="122" t="s">
        <v>76</v>
      </c>
      <c r="J19" s="304" t="str">
        <f>IF(ISBLANK(VLOOKUP($C$4,'DC Location Info'!$A:$C,3,0)),"N/A", VLOOKUP($C$4,'DC Location Info'!$A:$C,3,0))</f>
        <v>Abusliem</v>
      </c>
      <c r="K19" s="305"/>
      <c r="L19" s="306"/>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row>
    <row r="20" spans="1:139" ht="10.7" customHeight="1" x14ac:dyDescent="0.2">
      <c r="A20" s="37"/>
      <c r="B20" s="38"/>
      <c r="C20" s="38"/>
      <c r="D20" s="38"/>
      <c r="E20" s="38"/>
      <c r="F20" s="38"/>
      <c r="G20" s="38"/>
      <c r="H20" s="38"/>
      <c r="I20" s="121" t="s">
        <v>77</v>
      </c>
      <c r="J20" s="301" t="str">
        <f>IF(ISBLANK(VLOOKUP($C$4,'DC Location Info'!$A:$D,4,0)),"N/A", VLOOKUP($C$4,'DC Location Info'!$A:$D,4,0))</f>
        <v>Tripoli</v>
      </c>
      <c r="K20" s="302"/>
      <c r="L20" s="303"/>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row>
    <row r="21" spans="1:139" ht="10.7" customHeight="1" x14ac:dyDescent="0.2">
      <c r="A21" s="37"/>
      <c r="B21" s="38"/>
      <c r="C21" s="38"/>
      <c r="D21" s="38"/>
      <c r="E21" s="38"/>
      <c r="F21" s="38"/>
      <c r="G21" s="38"/>
      <c r="H21" s="38"/>
      <c r="I21" s="122"/>
      <c r="J21" s="304"/>
      <c r="K21" s="305"/>
      <c r="L21" s="306"/>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row>
    <row r="22" spans="1:139" ht="15.75" x14ac:dyDescent="0.2">
      <c r="A22" s="37"/>
      <c r="B22" s="38"/>
      <c r="C22" s="38"/>
      <c r="D22" s="38"/>
      <c r="E22" s="38"/>
      <c r="F22" s="38"/>
      <c r="G22" s="38"/>
      <c r="H22" s="38"/>
      <c r="I22" s="121"/>
      <c r="J22" s="301"/>
      <c r="K22" s="302"/>
      <c r="L22" s="303"/>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row>
    <row r="23" spans="1:139" ht="3" customHeight="1" x14ac:dyDescent="0.2">
      <c r="A23" s="292"/>
      <c r="B23" s="293"/>
      <c r="C23" s="293"/>
      <c r="D23" s="293"/>
      <c r="E23" s="293"/>
      <c r="F23" s="293"/>
      <c r="G23" s="293"/>
      <c r="H23" s="293"/>
      <c r="I23" s="293"/>
      <c r="J23" s="293"/>
      <c r="K23" s="293"/>
      <c r="L23" s="294"/>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row>
    <row r="24" spans="1:139" ht="7.35" customHeight="1" x14ac:dyDescent="0.2">
      <c r="A24" s="295"/>
      <c r="B24" s="295"/>
      <c r="C24" s="295"/>
      <c r="D24" s="295"/>
      <c r="E24" s="295"/>
      <c r="F24" s="295"/>
      <c r="G24" s="295"/>
      <c r="H24" s="295"/>
      <c r="I24" s="295"/>
      <c r="J24" s="295"/>
      <c r="K24" s="295"/>
      <c r="L24" s="29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row>
    <row r="25" spans="1:139" ht="10.7" customHeight="1" x14ac:dyDescent="0.2">
      <c r="A25" s="252" t="s">
        <v>138</v>
      </c>
      <c r="B25" s="253"/>
      <c r="C25" s="253"/>
      <c r="D25" s="253"/>
      <c r="E25" s="253"/>
      <c r="F25" s="253"/>
      <c r="G25" s="253"/>
      <c r="H25" s="253"/>
      <c r="I25" s="253"/>
      <c r="J25" s="253"/>
      <c r="K25" s="253"/>
      <c r="L25" s="254"/>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row>
    <row r="26" spans="1:139" ht="10.7" customHeight="1" x14ac:dyDescent="0.2">
      <c r="A26" s="307" t="s">
        <v>81</v>
      </c>
      <c r="B26" s="308"/>
      <c r="C26" s="309"/>
      <c r="D26" s="313">
        <f>IF(ISBLANK(VLOOKUP($C$4,'DC Full Dataset'!$A:$I,9,0)),"N/A", VLOOKUP($C$4,'DC Full Dataset'!$A:$I,9,0))</f>
        <v>110</v>
      </c>
      <c r="E26" s="314"/>
      <c r="F26" s="282" t="s">
        <v>84</v>
      </c>
      <c r="G26" s="282"/>
      <c r="H26" s="282"/>
      <c r="I26" s="282"/>
      <c r="J26" s="201" t="str">
        <f>IF(ISBLANK(VLOOKUP($C$4,'DC Full Dataset'!$A:$H,8,0)),"N/A", VLOOKUP($C$4,'DC Full Dataset'!$A:$H,8,0))</f>
        <v>Yes</v>
      </c>
      <c r="K26" s="202"/>
      <c r="L26" s="203"/>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row>
    <row r="27" spans="1:139" ht="13.35" customHeight="1" x14ac:dyDescent="0.2">
      <c r="A27" s="310"/>
      <c r="B27" s="311"/>
      <c r="C27" s="312"/>
      <c r="D27" s="315"/>
      <c r="E27" s="316"/>
      <c r="F27" s="282" t="s">
        <v>80</v>
      </c>
      <c r="G27" s="282"/>
      <c r="H27" s="282"/>
      <c r="I27" s="282"/>
      <c r="J27" s="201" t="str">
        <f>IF(ISBLANK(VLOOKUP($C$4,'DC Full Dataset'!$A:$G,7,0)),"N/A", VLOOKUP($C$4,'DC Full Dataset'!$A:$G,7,0))</f>
        <v>N/A</v>
      </c>
      <c r="K27" s="202"/>
      <c r="L27" s="203"/>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row>
    <row r="28" spans="1:139" ht="27.6" customHeight="1" x14ac:dyDescent="0.2">
      <c r="A28" s="44" t="s">
        <v>140</v>
      </c>
      <c r="B28" s="12"/>
      <c r="C28" s="9"/>
      <c r="D28" s="9"/>
      <c r="E28" s="10"/>
      <c r="F28" s="4"/>
      <c r="G28" s="4" t="s">
        <v>78</v>
      </c>
      <c r="H28" s="4" t="s">
        <v>79</v>
      </c>
      <c r="I28" s="4" t="s">
        <v>3</v>
      </c>
      <c r="J28" s="259" t="s">
        <v>4</v>
      </c>
      <c r="K28" s="260"/>
      <c r="L28" s="261"/>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c r="DW28" s="115"/>
      <c r="DX28" s="115"/>
      <c r="DY28" s="115"/>
      <c r="DZ28" s="115"/>
      <c r="EA28" s="115"/>
      <c r="EB28" s="115"/>
      <c r="EC28" s="115"/>
      <c r="ED28" s="115"/>
      <c r="EE28" s="115"/>
      <c r="EF28" s="115"/>
      <c r="EG28" s="115"/>
      <c r="EH28" s="115"/>
      <c r="EI28" s="115"/>
    </row>
    <row r="29" spans="1:139" ht="14.45" customHeight="1" x14ac:dyDescent="0.2">
      <c r="A29" s="208" t="s">
        <v>82</v>
      </c>
      <c r="B29" s="209"/>
      <c r="C29" s="209"/>
      <c r="D29" s="271" t="str">
        <f>IF(ISBLANK(VLOOKUP($C$4,'DC Full Dataset'!$A:$J,10,0)),"N/A", VLOOKUP($C$4,'DC Full Dataset'!$A:$J,10,0))</f>
        <v>Yes</v>
      </c>
      <c r="E29" s="272"/>
      <c r="F29" s="4" t="s">
        <v>5</v>
      </c>
      <c r="G29" s="16">
        <f>IF(ISBLANK(VLOOKUP($C$4,'DC Full Dataset'!$A:$L,12,0)),"N/A", VLOOKUP($C$4,'DC Full Dataset'!$A:$L,12,0))</f>
        <v>23</v>
      </c>
      <c r="H29" s="16">
        <f>IF(ISBLANK(VLOOKUP($C$4,'DC Full Dataset'!$A:$M,13,0)),"N/A", VLOOKUP($C$4,'DC Full Dataset'!$A:$M,13,0))</f>
        <v>87</v>
      </c>
      <c r="I29" s="16">
        <f>IF(ISBLANK(VLOOKUP($C$4,'DC Full Dataset'!$A:$N,14,0)),"N/A", VLOOKUP($C$4,'DC Full Dataset'!$A:$N,14,0))</f>
        <v>0</v>
      </c>
      <c r="J29" s="262">
        <f>IF(SUM(VLOOKUP($C$4,'DC Full Dataset'!$A:$N,14,0),VLOOKUP($C$4,'DC Full Dataset'!$A:$N,13,0),VLOOKUP($C$4,'DC Full Dataset'!$A:$N,12,0))=0,"N/A",SUM(VLOOKUP($C$4,'DC Full Dataset'!$A:$N,14,0),VLOOKUP($C$4,'DC Full Dataset'!$A:$N,13,0),VLOOKUP($C$4,'DC Full Dataset'!$A:$N,12,0)))</f>
        <v>110</v>
      </c>
      <c r="K29" s="263"/>
      <c r="L29" s="264"/>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c r="DW29" s="115"/>
      <c r="DX29" s="115"/>
      <c r="DY29" s="115"/>
      <c r="DZ29" s="115"/>
      <c r="EA29" s="115"/>
      <c r="EB29" s="115"/>
      <c r="EC29" s="115"/>
      <c r="ED29" s="115"/>
      <c r="EE29" s="115"/>
      <c r="EF29" s="115"/>
      <c r="EG29" s="115"/>
      <c r="EH29" s="115"/>
      <c r="EI29" s="115"/>
    </row>
    <row r="30" spans="1:139" ht="13.5" customHeight="1" x14ac:dyDescent="0.2">
      <c r="A30" s="233" t="s">
        <v>83</v>
      </c>
      <c r="B30" s="234"/>
      <c r="C30" s="234"/>
      <c r="D30" s="271" t="str">
        <f>IF(ISBLANK(VLOOKUP($C$4,'DC Full Dataset'!$A:$K,11,0)),"N/A", VLOOKUP($C$4,'DC Full Dataset'!$A:$K,11,0))</f>
        <v>Yes</v>
      </c>
      <c r="E30" s="272"/>
      <c r="F30" s="4" t="s">
        <v>6</v>
      </c>
      <c r="G30" s="16">
        <f>IF(ISBLANK(VLOOKUP($C$4,'DC Full Dataset'!$A:$O,15,0)),"N/A", VLOOKUP($C$4,'DC Full Dataset'!$A:$O,15,0))</f>
        <v>0</v>
      </c>
      <c r="H30" s="16">
        <f>IF(ISBLANK(VLOOKUP($C$4,'DC Full Dataset'!$A:$P,16,0)),"N/A", VLOOKUP($C$4,'DC Full Dataset'!$A:$P,16,0))</f>
        <v>0</v>
      </c>
      <c r="I30" s="16">
        <f>IF(ISBLANK(VLOOKUP($C$4,'DC Full Dataset'!$A:$Q,17,0)),"N/A", VLOOKUP($C$4,'DC Full Dataset'!$A:$Q,17,0))</f>
        <v>0</v>
      </c>
      <c r="J30" s="262" t="str">
        <f>IF(SUM(VLOOKUP($C$4,'DC Full Dataset'!$A:$O,15,0),VLOOKUP($C$4,'DC Full Dataset'!$A:$P,16,0),VLOOKUP($C$4,'DC Full Dataset'!$A:$Q,17,0))=0,"N/A",SUM(VLOOKUP($C$4,'DC Full Dataset'!$A:$O,15,0),VLOOKUP($C$4,'DC Full Dataset'!$A:$P,16,0),VLOOKUP($C$4,'DC Full Dataset'!$A:$Q,17,0)))</f>
        <v>N/A</v>
      </c>
      <c r="K30" s="263"/>
      <c r="L30" s="264"/>
      <c r="M30" s="115"/>
      <c r="N30" s="120" t="s">
        <v>135</v>
      </c>
      <c r="O30" s="120" t="s">
        <v>136</v>
      </c>
      <c r="P30" s="120"/>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row>
    <row r="31" spans="1:139" ht="10.7" customHeight="1" x14ac:dyDescent="0.2">
      <c r="A31" s="252" t="s">
        <v>85</v>
      </c>
      <c r="B31" s="253"/>
      <c r="C31" s="253"/>
      <c r="D31" s="253"/>
      <c r="E31" s="11"/>
      <c r="F31" s="13" t="s">
        <v>143</v>
      </c>
      <c r="G31" s="11"/>
      <c r="H31" s="11"/>
      <c r="I31" s="11"/>
      <c r="J31" s="11"/>
      <c r="K31" s="11"/>
      <c r="L31" s="4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c r="DW31" s="115"/>
      <c r="DX31" s="115"/>
      <c r="DY31" s="115"/>
      <c r="DZ31" s="115"/>
      <c r="EA31" s="115"/>
      <c r="EB31" s="115"/>
      <c r="EC31" s="115"/>
      <c r="ED31" s="115"/>
      <c r="EE31" s="115"/>
      <c r="EF31" s="115"/>
      <c r="EG31" s="115"/>
      <c r="EH31" s="115"/>
      <c r="EI31" s="115"/>
    </row>
    <row r="32" spans="1:139" x14ac:dyDescent="0.2">
      <c r="A32" s="208" t="s">
        <v>86</v>
      </c>
      <c r="B32" s="209"/>
      <c r="C32" s="209"/>
      <c r="D32" s="257" t="str">
        <f>IF(ISBLANK(VLOOKUP($C$4,'DC Full Dataset'!$A:$AC,29,0)),"N/A", VLOOKUP($C$4,'DC Full Dataset'!$A:$AC,29,0))</f>
        <v>N/A</v>
      </c>
      <c r="E32" s="258"/>
      <c r="F32" s="5"/>
      <c r="G32" s="8" t="s">
        <v>87</v>
      </c>
      <c r="H32" s="8" t="s">
        <v>88</v>
      </c>
      <c r="I32" s="8" t="s">
        <v>89</v>
      </c>
      <c r="J32" s="8" t="s">
        <v>90</v>
      </c>
      <c r="K32" s="8" t="s">
        <v>405</v>
      </c>
      <c r="L32" s="46" t="s">
        <v>141</v>
      </c>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row>
    <row r="33" spans="1:139" x14ac:dyDescent="0.2">
      <c r="A33" s="208" t="s">
        <v>52</v>
      </c>
      <c r="B33" s="209"/>
      <c r="C33" s="209"/>
      <c r="D33" s="257">
        <f>IF(ISBLANK(VLOOKUP($C$4,'DC Full Dataset'!$A:$AD,30,0)),"N/A", VLOOKUP($C$4,'DC Full Dataset'!$A:$AD,30,0))</f>
        <v>0</v>
      </c>
      <c r="E33" s="258"/>
      <c r="F33" s="6" t="s">
        <v>92</v>
      </c>
      <c r="G33" s="7" t="str">
        <f>IF(ISBLANK(VLOOKUP($C$4,'DC Full Dataset'!$A:$R,18,0)),"N/A", VLOOKUP($C$4,'DC Full Dataset'!$A:$R,18,0))</f>
        <v>Niger</v>
      </c>
      <c r="H33" s="7" t="str">
        <f>IF(ISBLANK(VLOOKUP($C$4,'DC Full Dataset'!$A:$T,20,0)),"N/A", VLOOKUP($C$4,'DC Full Dataset'!$A:$T,20,0))</f>
        <v>Nigeria</v>
      </c>
      <c r="I33" s="124" t="str">
        <f>IF(ISBLANK(VLOOKUP($C$4,'DC Full Dataset'!$A:$V,22,0)),"N/A", VLOOKUP($C$4,'DC Full Dataset'!$A:$V,22,0))</f>
        <v>Bangladesh</v>
      </c>
      <c r="J33" s="7" t="str">
        <f>IF(ISBLANK(VLOOKUP($C$4,'DC Full Dataset'!$A:$X,24,0)),"N/A", VLOOKUP($C$4,'DC Full Dataset'!$A:$X,24,0))</f>
        <v>Egypt</v>
      </c>
      <c r="K33" s="127" t="str">
        <f>IF(ISBLANK(VLOOKUP($C$4,'DC Full Dataset'!A:Z,26,0)),"N/A", VLOOKUP($C$4,'DC Full Dataset'!A:Z,26,0))</f>
        <v>N/A</v>
      </c>
      <c r="L33" s="255">
        <f>IF(ISBLANK(VLOOKUP($C$4,'DC Full Dataset'!$A:$AB,28,0)),"N/A",VLOOKUP($C$4,'DC Full Dataset'!$A:$AB,28,0))</f>
        <v>24</v>
      </c>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row>
    <row r="34" spans="1:139" x14ac:dyDescent="0.2">
      <c r="A34" s="208" t="s">
        <v>51</v>
      </c>
      <c r="B34" s="209"/>
      <c r="C34" s="209"/>
      <c r="D34" s="257">
        <f>IF(ISBLANK(VLOOKUP($C$4,'DC Full Dataset'!$A:$AE,31,0)),"N/A", VLOOKUP($C$4,'DC Full Dataset'!$A:$AE,31,0))</f>
        <v>0</v>
      </c>
      <c r="E34" s="258"/>
      <c r="F34" s="6" t="s">
        <v>91</v>
      </c>
      <c r="G34" s="7">
        <f>IF(ISBLANK(VLOOKUP($C$4,'DC Full Dataset'!$A:$S,19,0)),"N/A", VLOOKUP($C$4,'DC Full Dataset'!$A:$S,19,0))</f>
        <v>26</v>
      </c>
      <c r="H34" s="7">
        <f>IF(ISBLANK(VLOOKUP($C$4,'DC Full Dataset'!$A:$U,21,0)),"N/A", VLOOKUP($C$4,'DC Full Dataset'!$A:$U,21,0))</f>
        <v>24</v>
      </c>
      <c r="I34" s="7">
        <f>IF(ISBLANK(VLOOKUP($C$4,'DC Full Dataset'!$A:$W,23,0)),"N/A", VLOOKUP($C$4,'DC Full Dataset'!$A:$W,23,0))</f>
        <v>18</v>
      </c>
      <c r="J34" s="7">
        <f>IF(ISBLANK(VLOOKUP($C$4,'DC Full Dataset'!$A:$Y,25,0)),"N/A", VLOOKUP($C$4,'DC Full Dataset'!$A:$Y,25,0))</f>
        <v>18</v>
      </c>
      <c r="K34" s="7" t="str">
        <f>IF(ISBLANK(VLOOKUP($C$4,'DC Full Dataset'!$A:$AA,27,0)),"N/A", VLOOKUP($C$4,'DC Full Dataset'!$A:$AA,27,0))</f>
        <v>N/A</v>
      </c>
      <c r="L34" s="256"/>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row>
    <row r="35" spans="1:139" x14ac:dyDescent="0.2">
      <c r="A35" s="252" t="s">
        <v>139</v>
      </c>
      <c r="B35" s="253"/>
      <c r="C35" s="253"/>
      <c r="D35" s="253"/>
      <c r="E35" s="253"/>
      <c r="F35" s="253"/>
      <c r="G35" s="253"/>
      <c r="H35" s="253"/>
      <c r="I35" s="253"/>
      <c r="J35" s="253"/>
      <c r="K35" s="253"/>
      <c r="L35" s="254"/>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row>
    <row r="36" spans="1:139" x14ac:dyDescent="0.2">
      <c r="A36" s="47" t="s">
        <v>7</v>
      </c>
      <c r="B36" s="14"/>
      <c r="C36" s="14"/>
      <c r="D36" s="14"/>
      <c r="E36" s="14"/>
      <c r="F36" s="14"/>
      <c r="G36" s="15"/>
      <c r="H36" s="15"/>
      <c r="I36" s="15"/>
      <c r="J36" s="15"/>
      <c r="K36" s="15"/>
      <c r="L36" s="48"/>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row>
    <row r="37" spans="1:139" ht="13.35" customHeight="1" x14ac:dyDescent="0.2">
      <c r="A37" s="208" t="s">
        <v>93</v>
      </c>
      <c r="B37" s="209"/>
      <c r="C37" s="209"/>
      <c r="D37" s="268" t="str">
        <f>IF(ISBLANK(VLOOKUP($C$4,'DC Full Dataset'!$A:$AF,32,0)),"N/A", VLOOKUP($C$4,'DC Full Dataset'!$A:$AF,32,0))</f>
        <v>Yes</v>
      </c>
      <c r="E37" s="268"/>
      <c r="F37" s="268"/>
      <c r="G37" s="198" t="s">
        <v>98</v>
      </c>
      <c r="H37" s="199"/>
      <c r="I37" s="199"/>
      <c r="J37" s="199"/>
      <c r="K37" s="200"/>
      <c r="L37" s="49">
        <f>IF(ISBLANK(VLOOKUP($C$4,'DC Full Dataset'!$A:$AR,44,0)),"N/A", VLOOKUP($C$4,'DC Full Dataset'!$A:$AR,44,0))</f>
        <v>0</v>
      </c>
      <c r="M37" s="119"/>
      <c r="N37" s="119"/>
      <c r="O37" s="119"/>
      <c r="P37" s="119"/>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row>
    <row r="38" spans="1:139" ht="17.45" customHeight="1" x14ac:dyDescent="0.2">
      <c r="A38" s="208" t="s">
        <v>94</v>
      </c>
      <c r="B38" s="209"/>
      <c r="C38" s="209"/>
      <c r="D38" s="224" t="str">
        <f>IF(ISBLANK(VLOOKUP($C$4,'DC Full Dataset'!$A:$AG,33,0)),"N/A", VLOOKUP($C$4,'DC Full Dataset'!$A:$AG,33,0))</f>
        <v>Often (at least once a week)</v>
      </c>
      <c r="E38" s="224"/>
      <c r="F38" s="224"/>
      <c r="G38" s="198" t="s">
        <v>99</v>
      </c>
      <c r="H38" s="199"/>
      <c r="I38" s="199"/>
      <c r="J38" s="199"/>
      <c r="K38" s="200"/>
      <c r="L38" s="49" t="str">
        <f>IF(ISBLANK(VLOOKUP($C$4,'DC Full Dataset'!$A:$AS,45,0)),"N/A", VLOOKUP($C$4,'DC Full Dataset'!$A:$AS,45,0))</f>
        <v>N/A</v>
      </c>
      <c r="M38" s="119"/>
      <c r="N38" s="119"/>
      <c r="O38" s="119"/>
      <c r="P38" s="119"/>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row>
    <row r="39" spans="1:139" ht="13.35" customHeight="1" x14ac:dyDescent="0.2">
      <c r="A39" s="208" t="s">
        <v>115</v>
      </c>
      <c r="B39" s="209"/>
      <c r="C39" s="209"/>
      <c r="D39" s="224" t="str">
        <f>IF(ISBLANK(VLOOKUP($C$4,'DC Full Dataset'!$A:$AH,34,0)),"N/A", VLOOKUP($C$4,'DC Full Dataset'!$A:$AH,34,0))</f>
        <v>No</v>
      </c>
      <c r="E39" s="224"/>
      <c r="F39" s="224"/>
      <c r="G39" s="198" t="s">
        <v>95</v>
      </c>
      <c r="H39" s="199"/>
      <c r="I39" s="199"/>
      <c r="J39" s="199"/>
      <c r="K39" s="200"/>
      <c r="L39" s="49" t="str">
        <f>IF(ISBLANK(VLOOKUP($C$4,'DC Full Dataset'!$A:$AN,40,0)),"N/A", VLOOKUP($C$4,'DC Full Dataset'!$A:$AN,40,0))</f>
        <v>Few</v>
      </c>
      <c r="M39" s="119"/>
      <c r="N39" s="119"/>
      <c r="O39" s="119"/>
      <c r="P39" s="119"/>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row>
    <row r="40" spans="1:139" ht="13.35" customHeight="1" x14ac:dyDescent="0.2">
      <c r="A40" s="233" t="s">
        <v>116</v>
      </c>
      <c r="B40" s="234"/>
      <c r="C40" s="234"/>
      <c r="D40" s="238" t="str">
        <f>IF(ISBLANK(VLOOKUP($C$4,'DC Full Dataset'!$A:$AI,35,0)),"N/A", VLOOKUP($C$4,'DC Full Dataset'!$A:$AI,35,0))</f>
        <v>Yes</v>
      </c>
      <c r="E40" s="238"/>
      <c r="F40" s="238"/>
      <c r="G40" s="198" t="s">
        <v>96</v>
      </c>
      <c r="H40" s="199"/>
      <c r="I40" s="199"/>
      <c r="J40" s="199"/>
      <c r="K40" s="200"/>
      <c r="L40" s="49" t="str">
        <f>IF(ISBLANK(VLOOKUP($C$4,'DC Full Dataset'!$A:$AO,41,0)),"N/A", VLOOKUP($C$4,'DC Full Dataset'!$A:$AO,41,0))</f>
        <v>N/A</v>
      </c>
      <c r="M40" s="119"/>
      <c r="N40" s="115"/>
      <c r="O40" s="119"/>
      <c r="P40" s="119"/>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row>
    <row r="41" spans="1:139" ht="21" customHeight="1" x14ac:dyDescent="0.2">
      <c r="A41" s="233" t="s">
        <v>117</v>
      </c>
      <c r="B41" s="234"/>
      <c r="C41" s="234"/>
      <c r="D41" s="239" t="str">
        <f>IF(ISBLANK(VLOOKUP($C$4,'DC Full Dataset'!$A:$AJ,36,0)),"N/A", VLOOKUP($C$4,'DC Full Dataset'!$A:$AJ,36,0))</f>
        <v>Referred to the hospital</v>
      </c>
      <c r="E41" s="239"/>
      <c r="F41" s="239"/>
      <c r="G41" s="198" t="s">
        <v>97</v>
      </c>
      <c r="H41" s="199"/>
      <c r="I41" s="199"/>
      <c r="J41" s="199"/>
      <c r="K41" s="200"/>
      <c r="L41" s="49" t="str">
        <f>IF(ISBLANK(VLOOKUP($C$4,'DC Full Dataset'!$A:$AP,42,0)),"N/A", VLOOKUP($C$4,'DC Full Dataset'!$A:$AP,42,0))</f>
        <v>Few</v>
      </c>
      <c r="M41" s="119"/>
      <c r="N41" s="119"/>
      <c r="O41" s="119"/>
      <c r="P41" s="119"/>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row>
    <row r="42" spans="1:139" ht="20.45" customHeight="1" x14ac:dyDescent="0.2">
      <c r="A42" s="246" t="s">
        <v>114</v>
      </c>
      <c r="B42" s="247"/>
      <c r="C42" s="248"/>
      <c r="D42" s="269" t="str">
        <f>IF(ISBLANK(VLOOKUP($C$4,'DC Full Dataset'!$A:$AK,37,0)),"N/A", VLOOKUP($C$4,'DC Full Dataset'!$A:$AK,37,0))</f>
        <v>Regularly (available most of the time)</v>
      </c>
      <c r="E42" s="270"/>
      <c r="F42" s="270"/>
      <c r="G42" s="198" t="s">
        <v>96</v>
      </c>
      <c r="H42" s="199"/>
      <c r="I42" s="199"/>
      <c r="J42" s="199"/>
      <c r="K42" s="200"/>
      <c r="L42" s="49" t="str">
        <f>IF(ISBLANK(VLOOKUP($C$4,'DC Full Dataset'!$A:$AQ,43,0)),"N/A", VLOOKUP($C$4,'DC Full Dataset'!$A:$AQ,43,0))</f>
        <v>N/A</v>
      </c>
      <c r="M42" s="119"/>
      <c r="N42" s="119"/>
      <c r="O42" s="119"/>
      <c r="P42" s="119"/>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c r="DW42" s="115"/>
      <c r="DX42" s="115"/>
      <c r="DY42" s="115"/>
      <c r="DZ42" s="115"/>
      <c r="EA42" s="115"/>
      <c r="EB42" s="115"/>
      <c r="EC42" s="115"/>
      <c r="ED42" s="115"/>
      <c r="EE42" s="115"/>
      <c r="EF42" s="115"/>
      <c r="EG42" s="115"/>
      <c r="EH42" s="115"/>
      <c r="EI42" s="115"/>
    </row>
    <row r="43" spans="1:139" x14ac:dyDescent="0.2">
      <c r="A43" s="210" t="s">
        <v>8</v>
      </c>
      <c r="B43" s="211"/>
      <c r="C43" s="211"/>
      <c r="D43" s="211"/>
      <c r="E43" s="211"/>
      <c r="F43" s="211"/>
      <c r="G43" s="211"/>
      <c r="H43" s="211"/>
      <c r="I43" s="211"/>
      <c r="J43" s="211"/>
      <c r="K43" s="211"/>
      <c r="L43" s="212"/>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row>
    <row r="44" spans="1:139" ht="13.35" customHeight="1" x14ac:dyDescent="0.2">
      <c r="A44" s="233" t="s">
        <v>100</v>
      </c>
      <c r="B44" s="234"/>
      <c r="C44" s="234"/>
      <c r="D44" s="239" t="str">
        <f>IF(ISBLANK(VLOOKUP($C$4,'DC Full Dataset'!$A:$AT,46,0)),"N/A", VLOOKUP($C$4,'DC Full Dataset'!$A:$AT,46,0))</f>
        <v>Yes</v>
      </c>
      <c r="E44" s="239"/>
      <c r="F44" s="239"/>
      <c r="G44" s="198" t="s">
        <v>36</v>
      </c>
      <c r="H44" s="199"/>
      <c r="I44" s="199"/>
      <c r="J44" s="199"/>
      <c r="K44" s="200"/>
      <c r="L44" s="49" t="str">
        <f>IF(ISBLANK(VLOOKUP($C$4,'DC Full Dataset'!$A:$AU,47,0)),"N/A", VLOOKUP($C$4,'DC Full Dataset'!$A:$AU,47,0))</f>
        <v>Some</v>
      </c>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row>
    <row r="45" spans="1:139" ht="13.35" customHeight="1" x14ac:dyDescent="0.2">
      <c r="A45" s="265" t="s">
        <v>103</v>
      </c>
      <c r="B45" s="266"/>
      <c r="C45" s="267"/>
      <c r="D45" s="224" t="str">
        <f>IF(ISBLANK(VLOOKUP($C$4,'DC Full Dataset'!$A:$AX,50,0)),"N/A", VLOOKUP($C$4,'DC Full Dataset'!$A:$AX,50,0))</f>
        <v>Yes</v>
      </c>
      <c r="E45" s="224"/>
      <c r="F45" s="224"/>
      <c r="G45" s="198" t="s">
        <v>101</v>
      </c>
      <c r="H45" s="199"/>
      <c r="I45" s="199"/>
      <c r="J45" s="199"/>
      <c r="K45" s="200"/>
      <c r="L45" s="49" t="str">
        <f>IF(ISBLANK(VLOOKUP($C$4,'DC Full Dataset'!$A:$AV,48,0)),"N/A", VLOOKUP($C$4,'DC Full Dataset'!$A:$AV,48,0))</f>
        <v>Yes</v>
      </c>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row>
    <row r="46" spans="1:139" ht="13.35" customHeight="1" x14ac:dyDescent="0.2">
      <c r="A46" s="265" t="s">
        <v>104</v>
      </c>
      <c r="B46" s="266"/>
      <c r="C46" s="267"/>
      <c r="D46" s="224" t="str">
        <f>IF(ISBLANK(VLOOKUP($C$4,'DC Full Dataset'!$A:$AY,51,0)),"N/A", VLOOKUP($C$4,'DC Full Dataset'!$A:$AY,51,0))</f>
        <v>Yes</v>
      </c>
      <c r="E46" s="224"/>
      <c r="F46" s="224"/>
      <c r="G46" s="198" t="s">
        <v>102</v>
      </c>
      <c r="H46" s="199"/>
      <c r="I46" s="199"/>
      <c r="J46" s="199"/>
      <c r="K46" s="200"/>
      <c r="L46" s="49" t="str">
        <f>IF(ISBLANK(VLOOKUP($C$4,'DC Full Dataset'!$A:$AW,49,0)),"N/A", VLOOKUP($C$4,'DC Full Dataset'!$A:$AW,49,0))</f>
        <v>Yes</v>
      </c>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row>
    <row r="47" spans="1:139" x14ac:dyDescent="0.2">
      <c r="A47" s="210" t="s">
        <v>9</v>
      </c>
      <c r="B47" s="211"/>
      <c r="C47" s="211"/>
      <c r="D47" s="211"/>
      <c r="E47" s="211"/>
      <c r="F47" s="211"/>
      <c r="G47" s="211"/>
      <c r="H47" s="211"/>
      <c r="I47" s="211"/>
      <c r="J47" s="211"/>
      <c r="K47" s="211"/>
      <c r="L47" s="212"/>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row>
    <row r="48" spans="1:139" ht="19.5" customHeight="1" x14ac:dyDescent="0.2">
      <c r="A48" s="245" t="s">
        <v>111</v>
      </c>
      <c r="B48" s="199"/>
      <c r="C48" s="200"/>
      <c r="D48" s="224" t="str">
        <f>IF(ISBLANK(VLOOKUP($C$4,'DC Full Dataset'!$A:$BA,53,0)),"N/A", VLOOKUP($C$4,'DC Full Dataset'!$A:$BA,53,0))</f>
        <v>Yes</v>
      </c>
      <c r="E48" s="224"/>
      <c r="F48" s="224"/>
      <c r="G48" s="198" t="s">
        <v>112</v>
      </c>
      <c r="H48" s="199"/>
      <c r="I48" s="199"/>
      <c r="J48" s="199"/>
      <c r="K48" s="199"/>
      <c r="L48" s="50" t="str">
        <f>IF(ISBLANK(VLOOKUP($C$4,'DC Full Dataset'!$A:$AL,38,0)),"N/A", VLOOKUP($C$4,'DC Full Dataset'!$A:$AL,38,0))</f>
        <v>Never</v>
      </c>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row>
    <row r="49" spans="1:139" ht="19.5" customHeight="1" x14ac:dyDescent="0.2">
      <c r="A49" s="245" t="s">
        <v>118</v>
      </c>
      <c r="B49" s="199"/>
      <c r="C49" s="200"/>
      <c r="D49" s="224" t="str">
        <f>IF(ISBLANK(VLOOKUP($C$4,'DC Full Dataset'!$A:$BB,54,0)),"N/A", VLOOKUP($C$4,'DC Full Dataset'!$A:$BB,54,0))</f>
        <v>Twice a day</v>
      </c>
      <c r="E49" s="224"/>
      <c r="F49" s="224"/>
      <c r="G49" s="198" t="s">
        <v>113</v>
      </c>
      <c r="H49" s="199"/>
      <c r="I49" s="199"/>
      <c r="J49" s="199"/>
      <c r="K49" s="199"/>
      <c r="L49" s="50" t="str">
        <f>IF(ISBLANK(VLOOKUP($C$4,'DC Full Dataset'!$A:$AM,39,0)),"N/A", VLOOKUP($C$4,'DC Full Dataset'!$A:$AM,39,0))</f>
        <v>Never</v>
      </c>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row>
    <row r="50" spans="1:139" ht="16.5" customHeight="1" x14ac:dyDescent="0.2">
      <c r="A50" s="246" t="s">
        <v>119</v>
      </c>
      <c r="B50" s="247"/>
      <c r="C50" s="248"/>
      <c r="D50" s="240" t="str">
        <f>IF(ISBLANK(VLOOKUP($C$4,'DC Full Dataset'!$A:$BC,55,0)),"N/A", VLOOKUP($C$4,'DC Full Dataset'!$A:$BC,55,0))</f>
        <v>Government (DCIM)</v>
      </c>
      <c r="E50" s="241"/>
      <c r="F50" s="241"/>
      <c r="G50" s="51"/>
      <c r="H50" s="51"/>
      <c r="I50" s="51"/>
      <c r="J50" s="51"/>
      <c r="K50" s="51"/>
      <c r="L50" s="52"/>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row>
    <row r="51" spans="1:139" x14ac:dyDescent="0.2">
      <c r="A51" s="210" t="s">
        <v>10</v>
      </c>
      <c r="B51" s="211"/>
      <c r="C51" s="211"/>
      <c r="D51" s="211"/>
      <c r="E51" s="211"/>
      <c r="F51" s="211"/>
      <c r="G51" s="211"/>
      <c r="H51" s="211"/>
      <c r="I51" s="211"/>
      <c r="J51" s="211"/>
      <c r="K51" s="211"/>
      <c r="L51" s="212"/>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row>
    <row r="52" spans="1:139" ht="22.5" customHeight="1" x14ac:dyDescent="0.2">
      <c r="A52" s="233" t="s">
        <v>120</v>
      </c>
      <c r="B52" s="234"/>
      <c r="C52" s="234"/>
      <c r="D52" s="224" t="str">
        <f>IF(ISBLANK(VLOOKUP($C$4,'DC Full Dataset'!$A:$BD,56,0)),"N/A", VLOOKUP($C$4,'DC Full Dataset'!$A:$BD,56,0))</f>
        <v>Yes</v>
      </c>
      <c r="E52" s="224"/>
      <c r="F52" s="224"/>
      <c r="G52" s="249" t="s">
        <v>123</v>
      </c>
      <c r="H52" s="250"/>
      <c r="I52" s="250"/>
      <c r="J52" s="250"/>
      <c r="K52" s="251"/>
      <c r="L52" s="53" t="str">
        <f>IF(ISBLANK(VLOOKUP($C$4,'DC Full Dataset'!$A:$BG,59,0)),"N/A", VLOOKUP($C$4,'DC Full Dataset'!$A:$BG,59,0))</f>
        <v>Yes</v>
      </c>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row>
    <row r="53" spans="1:139" x14ac:dyDescent="0.2">
      <c r="A53" s="208" t="s">
        <v>121</v>
      </c>
      <c r="B53" s="209"/>
      <c r="C53" s="209"/>
      <c r="D53" s="224" t="str">
        <f>IF(ISBLANK(VLOOKUP($C$4,'DC Full Dataset'!$A:$BE,57,0)),"N/A", VLOOKUP($C$4,'DC Full Dataset'!$A:$BE,57,0))</f>
        <v>Yes</v>
      </c>
      <c r="E53" s="224"/>
      <c r="F53" s="224"/>
      <c r="G53" s="249" t="s">
        <v>124</v>
      </c>
      <c r="H53" s="250"/>
      <c r="I53" s="250"/>
      <c r="J53" s="250"/>
      <c r="K53" s="251"/>
      <c r="L53" s="53" t="str">
        <f>IF(ISBLANK(VLOOKUP($C$4,'DC Full Dataset'!$A:$BH,60,0)),"N/A", VLOOKUP($C$4,'DC Full Dataset'!$A:$BH,60,0))</f>
        <v>Yes</v>
      </c>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c r="DW53" s="115"/>
      <c r="DX53" s="115"/>
      <c r="DY53" s="115"/>
      <c r="DZ53" s="115"/>
      <c r="EA53" s="115"/>
      <c r="EB53" s="115"/>
      <c r="EC53" s="115"/>
      <c r="ED53" s="115"/>
      <c r="EE53" s="115"/>
      <c r="EF53" s="115"/>
      <c r="EG53" s="115"/>
      <c r="EH53" s="115"/>
      <c r="EI53" s="115"/>
    </row>
    <row r="54" spans="1:139" ht="23.1" customHeight="1" x14ac:dyDescent="0.2">
      <c r="A54" s="233" t="s">
        <v>122</v>
      </c>
      <c r="B54" s="234"/>
      <c r="C54" s="234"/>
      <c r="D54" s="224" t="str">
        <f>IF(ISBLANK(VLOOKUP($C$4,'DC Full Dataset'!$A:$BF,58,0)),"N/A", VLOOKUP($C$4,'DC Full Dataset'!$A:$BF,58,0))</f>
        <v>No</v>
      </c>
      <c r="E54" s="224"/>
      <c r="F54" s="224"/>
      <c r="G54" s="249" t="s">
        <v>125</v>
      </c>
      <c r="H54" s="250"/>
      <c r="I54" s="250"/>
      <c r="J54" s="250"/>
      <c r="K54" s="251"/>
      <c r="L54" s="49" t="str">
        <f>IF(ISBLANK(VLOOKUP($C$4,'DC Full Dataset'!$A:$BI,61,0)),"N/A", VLOOKUP($C$4,'DC Full Dataset'!$A:$BI,61,0))</f>
        <v>Limited access to outdoors</v>
      </c>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row>
    <row r="55" spans="1:139" x14ac:dyDescent="0.2">
      <c r="A55" s="210" t="s">
        <v>126</v>
      </c>
      <c r="B55" s="211"/>
      <c r="C55" s="211"/>
      <c r="D55" s="211"/>
      <c r="E55" s="211"/>
      <c r="F55" s="211"/>
      <c r="G55" s="211"/>
      <c r="H55" s="211"/>
      <c r="I55" s="211"/>
      <c r="J55" s="211"/>
      <c r="K55" s="211"/>
      <c r="L55" s="212"/>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c r="DW55" s="115"/>
      <c r="DX55" s="115"/>
      <c r="DY55" s="115"/>
      <c r="DZ55" s="115"/>
      <c r="EA55" s="115"/>
      <c r="EB55" s="115"/>
      <c r="EC55" s="115"/>
      <c r="ED55" s="115"/>
      <c r="EE55" s="115"/>
      <c r="EF55" s="115"/>
      <c r="EG55" s="115"/>
      <c r="EH55" s="115"/>
      <c r="EI55" s="115"/>
    </row>
    <row r="56" spans="1:139" ht="10.7" customHeight="1" x14ac:dyDescent="0.2">
      <c r="A56" s="208" t="s">
        <v>127</v>
      </c>
      <c r="B56" s="209"/>
      <c r="C56" s="209"/>
      <c r="D56" s="224" t="str">
        <f>IF(ISBLANK(VLOOKUP($C$4,'DC Full Dataset'!$A:$BJ,62,0)),"N/A", VLOOKUP($C$4,'DC Full Dataset'!$A:$BJ,62,0))</f>
        <v>A lot</v>
      </c>
      <c r="E56" s="224"/>
      <c r="F56" s="224"/>
      <c r="G56" s="193" t="s">
        <v>105</v>
      </c>
      <c r="H56" s="194"/>
      <c r="I56" s="194"/>
      <c r="J56" s="194"/>
      <c r="K56" s="195"/>
      <c r="L56" s="53" t="str">
        <f>IF(ISBLANK(VLOOKUP($C$4,'DC Full Dataset'!$A:$AZ,52,0)),"N/A", VLOOKUP($C$4,'DC Full Dataset'!$A:$AZ,52,0))</f>
        <v>No</v>
      </c>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row>
    <row r="57" spans="1:139" x14ac:dyDescent="0.2">
      <c r="A57" s="208" t="s">
        <v>137</v>
      </c>
      <c r="B57" s="209"/>
      <c r="C57" s="209"/>
      <c r="D57" s="224" t="str">
        <f>IF(ISBLANK(VLOOKUP($C$4,'DC Full Dataset'!$A:$BK,63,0)),"N/A", VLOOKUP($C$4,'DC Full Dataset'!$A:$BK,63,0))</f>
        <v>Often</v>
      </c>
      <c r="E57" s="224"/>
      <c r="F57" s="224"/>
      <c r="G57" s="235" t="s">
        <v>128</v>
      </c>
      <c r="H57" s="236"/>
      <c r="I57" s="236"/>
      <c r="J57" s="236"/>
      <c r="K57" s="237"/>
      <c r="L57" s="53" t="str">
        <f>IF(ISBLANK(VLOOKUP($C$4,'DC Full Dataset'!$A:$BL,64,0)),"N/A", VLOOKUP($C$4,'DC Full Dataset'!$A:$BL,64,0))</f>
        <v>No power cuts</v>
      </c>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c r="DW57" s="115"/>
      <c r="DX57" s="115"/>
      <c r="DY57" s="115"/>
      <c r="DZ57" s="115"/>
      <c r="EA57" s="115"/>
      <c r="EB57" s="115"/>
      <c r="EC57" s="115"/>
      <c r="ED57" s="115"/>
      <c r="EE57" s="115"/>
      <c r="EF57" s="115"/>
      <c r="EG57" s="115"/>
      <c r="EH57" s="115"/>
      <c r="EI57" s="115"/>
    </row>
    <row r="58" spans="1:139" x14ac:dyDescent="0.2">
      <c r="A58" s="210" t="s">
        <v>129</v>
      </c>
      <c r="B58" s="211"/>
      <c r="C58" s="211"/>
      <c r="D58" s="211"/>
      <c r="E58" s="211"/>
      <c r="F58" s="211"/>
      <c r="G58" s="211"/>
      <c r="H58" s="211"/>
      <c r="I58" s="211"/>
      <c r="J58" s="211"/>
      <c r="K58" s="211"/>
      <c r="L58" s="212"/>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c r="DW58" s="115"/>
      <c r="DX58" s="115"/>
      <c r="DY58" s="115"/>
      <c r="DZ58" s="115"/>
      <c r="EA58" s="115"/>
      <c r="EB58" s="115"/>
      <c r="EC58" s="115"/>
      <c r="ED58" s="115"/>
      <c r="EE58" s="115"/>
      <c r="EF58" s="115"/>
      <c r="EG58" s="115"/>
      <c r="EH58" s="115"/>
      <c r="EI58" s="115"/>
    </row>
    <row r="59" spans="1:139" ht="15.95" customHeight="1" x14ac:dyDescent="0.2">
      <c r="A59" s="233" t="s">
        <v>130</v>
      </c>
      <c r="B59" s="234"/>
      <c r="C59" s="198"/>
      <c r="D59" s="224" t="str">
        <f>IF(ISBLANK(VLOOKUP($C$4,'DC Full Dataset'!$A:$BM,65,0)),"N/A", VLOOKUP($C$4,'DC Full Dataset'!$A:$BM,65,0))</f>
        <v>No</v>
      </c>
      <c r="E59" s="224"/>
      <c r="F59" s="224"/>
      <c r="G59" s="193" t="s">
        <v>133</v>
      </c>
      <c r="H59" s="194"/>
      <c r="I59" s="194"/>
      <c r="J59" s="194"/>
      <c r="K59" s="195"/>
      <c r="L59" s="54" t="str">
        <f>IF(ISBLANK(VLOOKUP($C$4,'DC Full Dataset'!$A:$BP,68,0)),"N/A", VLOOKUP($C$4,'DC Full Dataset'!$A:$BP,68,0))</f>
        <v>Yes</v>
      </c>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c r="DW59" s="115"/>
      <c r="DX59" s="115"/>
      <c r="DY59" s="115"/>
      <c r="DZ59" s="115"/>
      <c r="EA59" s="115"/>
      <c r="EB59" s="115"/>
      <c r="EC59" s="115"/>
      <c r="ED59" s="115"/>
      <c r="EE59" s="115"/>
      <c r="EF59" s="115"/>
      <c r="EG59" s="115"/>
      <c r="EH59" s="115"/>
      <c r="EI59" s="115"/>
    </row>
    <row r="60" spans="1:139" ht="14.45" customHeight="1" x14ac:dyDescent="0.2">
      <c r="A60" s="245" t="s">
        <v>131</v>
      </c>
      <c r="B60" s="199"/>
      <c r="C60" s="199"/>
      <c r="D60" s="224" t="str">
        <f>IF(ISBLANK(VLOOKUP($C$4,'DC Full Dataset'!$A:$BN,66,0)),"N/A", VLOOKUP($C$4,'DC Full Dataset'!$A:$BN,66,0))</f>
        <v>No</v>
      </c>
      <c r="E60" s="224"/>
      <c r="F60" s="224"/>
      <c r="G60" s="196" t="s">
        <v>134</v>
      </c>
      <c r="H60" s="197"/>
      <c r="I60" s="197"/>
      <c r="J60" s="197"/>
      <c r="K60" s="197"/>
      <c r="L60" s="55" t="str">
        <f>IF(ISBLANK(VLOOKUP($C$4,'DC Full Dataset'!$A:$BQ,69,0)),"N/A", VLOOKUP($C$4,'DC Full Dataset'!$A:$BQ,69,0))</f>
        <v>No</v>
      </c>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c r="DW60" s="115"/>
      <c r="DX60" s="115"/>
      <c r="DY60" s="115"/>
      <c r="DZ60" s="115"/>
      <c r="EA60" s="115"/>
      <c r="EB60" s="115"/>
      <c r="EC60" s="115"/>
      <c r="ED60" s="115"/>
      <c r="EE60" s="115"/>
      <c r="EF60" s="115"/>
      <c r="EG60" s="115"/>
      <c r="EH60" s="115"/>
      <c r="EI60" s="115"/>
    </row>
    <row r="61" spans="1:139" x14ac:dyDescent="0.2">
      <c r="A61" s="245" t="s">
        <v>132</v>
      </c>
      <c r="B61" s="199"/>
      <c r="C61" s="199"/>
      <c r="D61" s="224" t="str">
        <f>IF(ISBLANK(VLOOKUP($C$4,'DC Full Dataset'!$A:$BO,67,0)),"N/A", VLOOKUP($C$4,'DC Full Dataset'!$A:$BO,67,0))</f>
        <v>No</v>
      </c>
      <c r="E61" s="224"/>
      <c r="F61" s="224"/>
      <c r="G61" s="242"/>
      <c r="H61" s="243"/>
      <c r="I61" s="243"/>
      <c r="J61" s="243"/>
      <c r="K61" s="243"/>
      <c r="L61" s="244"/>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c r="DW61" s="115"/>
      <c r="DX61" s="115"/>
      <c r="DY61" s="115"/>
      <c r="DZ61" s="115"/>
      <c r="EA61" s="115"/>
      <c r="EB61" s="115"/>
      <c r="EC61" s="115"/>
      <c r="ED61" s="115"/>
      <c r="EE61" s="115"/>
      <c r="EF61" s="115"/>
      <c r="EG61" s="115"/>
      <c r="EH61" s="115"/>
      <c r="EI61" s="115"/>
    </row>
    <row r="62" spans="1:139" ht="3.75" customHeight="1" x14ac:dyDescent="0.2">
      <c r="A62" s="227"/>
      <c r="B62" s="228"/>
      <c r="C62" s="228"/>
      <c r="D62" s="228"/>
      <c r="E62" s="228"/>
      <c r="F62" s="228"/>
      <c r="G62" s="228"/>
      <c r="H62" s="228"/>
      <c r="I62" s="228"/>
      <c r="J62" s="228"/>
      <c r="K62" s="228"/>
      <c r="L62" s="229"/>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c r="DW62" s="115"/>
      <c r="DX62" s="115"/>
      <c r="DY62" s="115"/>
      <c r="DZ62" s="115"/>
      <c r="EA62" s="115"/>
      <c r="EB62" s="115"/>
      <c r="EC62" s="115"/>
      <c r="ED62" s="115"/>
      <c r="EE62" s="115"/>
      <c r="EF62" s="115"/>
      <c r="EG62" s="115"/>
      <c r="EH62" s="115"/>
      <c r="EI62" s="115"/>
    </row>
    <row r="63" spans="1:139" ht="10.7" customHeight="1" x14ac:dyDescent="0.2">
      <c r="A63" s="230" t="s">
        <v>108</v>
      </c>
      <c r="B63" s="231"/>
      <c r="C63" s="231"/>
      <c r="D63" s="231"/>
      <c r="E63" s="231"/>
      <c r="F63" s="231"/>
      <c r="G63" s="231"/>
      <c r="H63" s="231"/>
      <c r="I63" s="231"/>
      <c r="J63" s="231"/>
      <c r="K63" s="231"/>
      <c r="L63" s="232"/>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c r="DW63" s="115"/>
      <c r="DX63" s="115"/>
      <c r="DY63" s="115"/>
      <c r="DZ63" s="115"/>
      <c r="EA63" s="115"/>
      <c r="EB63" s="115"/>
      <c r="EC63" s="115"/>
      <c r="ED63" s="115"/>
      <c r="EE63" s="115"/>
      <c r="EF63" s="115"/>
      <c r="EG63" s="115"/>
      <c r="EH63" s="115"/>
      <c r="EI63" s="115"/>
    </row>
    <row r="64" spans="1:139" ht="15.95" customHeight="1" x14ac:dyDescent="0.2">
      <c r="A64" s="225" t="s">
        <v>106</v>
      </c>
      <c r="B64" s="226"/>
      <c r="C64" s="201" t="str">
        <f>IF(ISBLANK(VLOOKUP($C$4,'DC Full Dataset'!$A:$BR,70,0)),"N/A", VLOOKUP($C$4,'DC Full Dataset'!$A:$BR,70,0))</f>
        <v>DCIM Detention centre manager</v>
      </c>
      <c r="D64" s="202" t="str">
        <f>IF(ISBLANK(VLOOKUP($C$4,'DC Full Dataset'!$A:$BQ,69,0)),"N/A", VLOOKUP($C$4,'DC Full Dataset'!$A:$BQ,69,0))</f>
        <v>No</v>
      </c>
      <c r="E64" s="202" t="str">
        <f>IF(ISBLANK(VLOOKUP($C$4,'DC Full Dataset'!$A:$BQ,69,0)),"N/A", VLOOKUP($C$4,'DC Full Dataset'!$A:$BQ,69,0))</f>
        <v>No</v>
      </c>
      <c r="F64" s="226" t="s">
        <v>109</v>
      </c>
      <c r="G64" s="226"/>
      <c r="H64" s="226"/>
      <c r="I64" s="201" t="str">
        <f>IF(ISBLANK(VLOOKUP($C$4,'DC Full Dataset'!$A:$BT,72,0)),"N/A", VLOOKUP($C$4,'DC Full Dataset'!$A:$BT,72,0))</f>
        <v>NGO worker active in detention centre Other</v>
      </c>
      <c r="J64" s="202" t="str">
        <f>IF(ISBLANK(VLOOKUP($C$4,'DC Full Dataset'!$A:$BQ,69,0)),"N/A", VLOOKUP($C$4,'DC Full Dataset'!$A:$BQ,69,0))</f>
        <v>No</v>
      </c>
      <c r="K64" s="202"/>
      <c r="L64" s="203" t="str">
        <f>IF(ISBLANK(VLOOKUP($C$4,'DC Full Dataset'!$A:$BQ,69,0)),"N/A", VLOOKUP($C$4,'DC Full Dataset'!$A:$BQ,69,0))</f>
        <v>No</v>
      </c>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c r="DW64" s="115"/>
      <c r="DX64" s="115"/>
      <c r="DY64" s="115"/>
      <c r="DZ64" s="115"/>
      <c r="EA64" s="115"/>
      <c r="EB64" s="115"/>
      <c r="EC64" s="115"/>
      <c r="ED64" s="115"/>
      <c r="EE64" s="115"/>
      <c r="EF64" s="115"/>
      <c r="EG64" s="115"/>
      <c r="EH64" s="115"/>
      <c r="EI64" s="115"/>
    </row>
    <row r="65" spans="1:139" ht="18.95" customHeight="1" x14ac:dyDescent="0.2">
      <c r="A65" s="225" t="s">
        <v>107</v>
      </c>
      <c r="B65" s="226"/>
      <c r="C65" s="201" t="str">
        <f>IF(ISBLANK(VLOOKUP($C$4,'DC Full Dataset'!$A:$BV,71,0)),"N/A", VLOOKUP($C$4,'DC Full Dataset'!$A:$BV,71,0))</f>
        <v>DCIM Detention centre staff member</v>
      </c>
      <c r="D65" s="202" t="str">
        <f>IF(ISBLANK(VLOOKUP($C$4,'DC Full Dataset'!$A:$BQ,69,0)),"N/A", VLOOKUP($C$4,'DC Full Dataset'!$A:$BQ,69,0))</f>
        <v>No</v>
      </c>
      <c r="E65" s="202" t="str">
        <f>IF(ISBLANK(VLOOKUP($C$4,'DC Full Dataset'!$A:$BQ,69,0)),"N/A", VLOOKUP($C$4,'DC Full Dataset'!$A:$BQ,69,0))</f>
        <v>No</v>
      </c>
      <c r="F65" s="226" t="s">
        <v>110</v>
      </c>
      <c r="G65" s="226"/>
      <c r="H65" s="226"/>
      <c r="I65" s="201" t="str">
        <f>IF(ISBLANK(VLOOKUP($C$4,'DC Full Dataset'!$A:$BU,73,0)),"N/A", VLOOKUP($C$4,'DC Full Dataset'!$A:$BU,73,0))</f>
        <v>N/A</v>
      </c>
      <c r="J65" s="202" t="str">
        <f>IF(ISBLANK(VLOOKUP($C$4,'DC Full Dataset'!$A:$BQ,69,0)),"N/A", VLOOKUP($C$4,'DC Full Dataset'!$A:$BQ,69,0))</f>
        <v>No</v>
      </c>
      <c r="K65" s="202"/>
      <c r="L65" s="203" t="str">
        <f>IF(ISBLANK(VLOOKUP($C$4,'DC Full Dataset'!$A:$BQ,69,0)),"N/A", VLOOKUP($C$4,'DC Full Dataset'!$A:$BQ,69,0))</f>
        <v>No</v>
      </c>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c r="DW65" s="115"/>
      <c r="DX65" s="115"/>
      <c r="DY65" s="115"/>
      <c r="DZ65" s="115"/>
      <c r="EA65" s="115"/>
      <c r="EB65" s="115"/>
      <c r="EC65" s="115"/>
      <c r="ED65" s="115"/>
      <c r="EE65" s="115"/>
      <c r="EF65" s="115"/>
      <c r="EG65" s="115"/>
      <c r="EH65" s="115"/>
      <c r="EI65" s="115"/>
    </row>
    <row r="66" spans="1:139" ht="8.25" customHeight="1" x14ac:dyDescent="0.2">
      <c r="A66" s="221"/>
      <c r="B66" s="222"/>
      <c r="C66" s="222"/>
      <c r="D66" s="222"/>
      <c r="E66" s="222"/>
      <c r="F66" s="222"/>
      <c r="G66" s="222"/>
      <c r="H66" s="222"/>
      <c r="I66" s="222"/>
      <c r="J66" s="222"/>
      <c r="K66" s="222"/>
      <c r="L66" s="223"/>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c r="DW66" s="115"/>
      <c r="DX66" s="115"/>
      <c r="DY66" s="115"/>
      <c r="DZ66" s="115"/>
      <c r="EA66" s="115"/>
      <c r="EB66" s="115"/>
      <c r="EC66" s="115"/>
      <c r="ED66" s="115"/>
      <c r="EE66" s="115"/>
      <c r="EF66" s="115"/>
      <c r="EG66" s="115"/>
      <c r="EH66" s="115"/>
      <c r="EI66" s="115"/>
    </row>
    <row r="67" spans="1:139" ht="17.100000000000001" customHeight="1" x14ac:dyDescent="0.2">
      <c r="A67" s="213" t="s">
        <v>345</v>
      </c>
      <c r="B67" s="214"/>
      <c r="C67" s="214"/>
      <c r="D67" s="214"/>
      <c r="E67" s="214"/>
      <c r="F67" s="214"/>
      <c r="G67" s="214"/>
      <c r="H67" s="214"/>
      <c r="I67" s="214"/>
      <c r="J67" s="214"/>
      <c r="K67" s="215"/>
      <c r="L67" s="216"/>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c r="DW67" s="115"/>
      <c r="DX67" s="115"/>
      <c r="DY67" s="115"/>
      <c r="DZ67" s="115"/>
      <c r="EA67" s="115"/>
      <c r="EB67" s="115"/>
      <c r="EC67" s="115"/>
      <c r="ED67" s="115"/>
      <c r="EE67" s="115"/>
      <c r="EF67" s="115"/>
      <c r="EG67" s="115"/>
      <c r="EH67" s="115"/>
      <c r="EI67" s="115"/>
    </row>
    <row r="68" spans="1:139" ht="22.35" customHeight="1" x14ac:dyDescent="0.2">
      <c r="A68" s="204"/>
      <c r="B68" s="205"/>
      <c r="C68" s="205"/>
      <c r="D68" s="205"/>
      <c r="E68" s="205"/>
      <c r="F68" s="205"/>
      <c r="G68" s="205"/>
      <c r="H68" s="205"/>
      <c r="I68" s="205"/>
      <c r="J68" s="205"/>
      <c r="K68" s="206"/>
      <c r="L68" s="207"/>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c r="DW68" s="115"/>
      <c r="DX68" s="115"/>
      <c r="DY68" s="115"/>
      <c r="DZ68" s="115"/>
      <c r="EA68" s="115"/>
      <c r="EB68" s="115"/>
      <c r="EC68" s="115"/>
      <c r="ED68" s="115"/>
      <c r="EE68" s="115"/>
      <c r="EF68" s="115"/>
      <c r="EG68" s="115"/>
      <c r="EH68" s="115"/>
      <c r="EI68" s="115"/>
    </row>
    <row r="69" spans="1:139" ht="17.850000000000001" customHeight="1" thickBot="1" x14ac:dyDescent="0.25">
      <c r="A69" s="217" t="s">
        <v>520</v>
      </c>
      <c r="B69" s="218"/>
      <c r="C69" s="218"/>
      <c r="D69" s="218"/>
      <c r="E69" s="218"/>
      <c r="F69" s="218"/>
      <c r="G69" s="218"/>
      <c r="H69" s="218"/>
      <c r="I69" s="218"/>
      <c r="J69" s="218"/>
      <c r="K69" s="219"/>
      <c r="L69" s="220"/>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c r="DW69" s="115"/>
      <c r="DX69" s="115"/>
      <c r="DY69" s="115"/>
      <c r="DZ69" s="115"/>
      <c r="EA69" s="115"/>
      <c r="EB69" s="115"/>
      <c r="EC69" s="115"/>
      <c r="ED69" s="115"/>
      <c r="EE69" s="115"/>
      <c r="EF69" s="115"/>
      <c r="EG69" s="115"/>
      <c r="EH69" s="115"/>
      <c r="EI69" s="115"/>
    </row>
    <row r="70" spans="1:139" ht="10.7" customHeight="1" x14ac:dyDescent="0.2">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c r="DW70" s="115"/>
      <c r="DX70" s="115"/>
      <c r="DY70" s="115"/>
      <c r="DZ70" s="115"/>
      <c r="EA70" s="115"/>
      <c r="EB70" s="115"/>
      <c r="EC70" s="115"/>
      <c r="ED70" s="115"/>
      <c r="EE70" s="115"/>
      <c r="EF70" s="115"/>
      <c r="EG70" s="115"/>
      <c r="EH70" s="115"/>
      <c r="EI70" s="115"/>
    </row>
    <row r="71" spans="1:139" ht="10.7" customHeight="1" x14ac:dyDescent="0.2">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c r="DH71" s="115"/>
      <c r="DI71" s="115"/>
      <c r="DJ71" s="115"/>
      <c r="DK71" s="115"/>
      <c r="DL71" s="115"/>
      <c r="DM71" s="115"/>
      <c r="DN71" s="115"/>
      <c r="DO71" s="115"/>
      <c r="DP71" s="115"/>
      <c r="DQ71" s="115"/>
      <c r="DR71" s="115"/>
      <c r="DS71" s="115"/>
      <c r="DT71" s="115"/>
      <c r="DU71" s="115"/>
      <c r="DV71" s="115"/>
      <c r="DW71" s="115"/>
      <c r="DX71" s="115"/>
      <c r="DY71" s="115"/>
      <c r="DZ71" s="115"/>
      <c r="EA71" s="115"/>
      <c r="EB71" s="115"/>
      <c r="EC71" s="115"/>
      <c r="ED71" s="115"/>
      <c r="EE71" s="115"/>
      <c r="EF71" s="115"/>
      <c r="EG71" s="115"/>
      <c r="EH71" s="115"/>
      <c r="EI71" s="115"/>
    </row>
    <row r="72" spans="1:139" ht="10.7" customHeight="1" x14ac:dyDescent="0.2">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c r="DW72" s="115"/>
      <c r="DX72" s="115"/>
      <c r="DY72" s="115"/>
      <c r="DZ72" s="115"/>
      <c r="EA72" s="115"/>
      <c r="EB72" s="115"/>
      <c r="EC72" s="115"/>
      <c r="ED72" s="115"/>
      <c r="EE72" s="115"/>
      <c r="EF72" s="115"/>
      <c r="EG72" s="115"/>
      <c r="EH72" s="115"/>
      <c r="EI72" s="115"/>
    </row>
    <row r="73" spans="1:139" ht="10.7" customHeight="1" x14ac:dyDescent="0.2">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c r="DH73" s="115"/>
      <c r="DI73" s="115"/>
      <c r="DJ73" s="115"/>
      <c r="DK73" s="115"/>
      <c r="DL73" s="115"/>
      <c r="DM73" s="115"/>
      <c r="DN73" s="115"/>
      <c r="DO73" s="115"/>
      <c r="DP73" s="115"/>
      <c r="DQ73" s="115"/>
      <c r="DR73" s="115"/>
      <c r="DS73" s="115"/>
      <c r="DT73" s="115"/>
      <c r="DU73" s="115"/>
      <c r="DV73" s="115"/>
      <c r="DW73" s="115"/>
      <c r="DX73" s="115"/>
      <c r="DY73" s="115"/>
      <c r="DZ73" s="115"/>
      <c r="EA73" s="115"/>
      <c r="EB73" s="115"/>
      <c r="EC73" s="115"/>
      <c r="ED73" s="115"/>
      <c r="EE73" s="115"/>
      <c r="EF73" s="115"/>
      <c r="EG73" s="115"/>
      <c r="EH73" s="115"/>
      <c r="EI73" s="115"/>
    </row>
    <row r="74" spans="1:139" ht="10.7" customHeight="1" x14ac:dyDescent="0.2">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c r="DW74" s="115"/>
      <c r="DX74" s="115"/>
      <c r="DY74" s="115"/>
      <c r="DZ74" s="115"/>
      <c r="EA74" s="115"/>
      <c r="EB74" s="115"/>
      <c r="EC74" s="115"/>
      <c r="ED74" s="115"/>
      <c r="EE74" s="115"/>
      <c r="EF74" s="115"/>
      <c r="EG74" s="115"/>
      <c r="EH74" s="115"/>
      <c r="EI74" s="115"/>
    </row>
    <row r="75" spans="1:139" ht="10.7" customHeight="1" x14ac:dyDescent="0.2">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c r="DW75" s="115"/>
      <c r="DX75" s="115"/>
      <c r="DY75" s="115"/>
      <c r="DZ75" s="115"/>
      <c r="EA75" s="115"/>
      <c r="EB75" s="115"/>
      <c r="EC75" s="115"/>
      <c r="ED75" s="115"/>
      <c r="EE75" s="115"/>
      <c r="EF75" s="115"/>
      <c r="EG75" s="115"/>
      <c r="EH75" s="115"/>
      <c r="EI75" s="115"/>
    </row>
    <row r="76" spans="1:139" ht="10.7" customHeight="1" x14ac:dyDescent="0.2">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c r="DW76" s="115"/>
      <c r="DX76" s="115"/>
      <c r="DY76" s="115"/>
      <c r="DZ76" s="115"/>
      <c r="EA76" s="115"/>
      <c r="EB76" s="115"/>
      <c r="EC76" s="115"/>
      <c r="ED76" s="115"/>
      <c r="EE76" s="115"/>
      <c r="EF76" s="115"/>
      <c r="EG76" s="115"/>
      <c r="EH76" s="115"/>
      <c r="EI76" s="115"/>
    </row>
    <row r="77" spans="1:139" ht="10.7" customHeight="1" x14ac:dyDescent="0.2">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c r="DH77" s="115"/>
      <c r="DI77" s="115"/>
      <c r="DJ77" s="115"/>
      <c r="DK77" s="115"/>
      <c r="DL77" s="115"/>
      <c r="DM77" s="115"/>
      <c r="DN77" s="115"/>
      <c r="DO77" s="115"/>
      <c r="DP77" s="115"/>
      <c r="DQ77" s="115"/>
      <c r="DR77" s="115"/>
      <c r="DS77" s="115"/>
      <c r="DT77" s="115"/>
      <c r="DU77" s="115"/>
      <c r="DV77" s="115"/>
      <c r="DW77" s="115"/>
      <c r="DX77" s="115"/>
      <c r="DY77" s="115"/>
      <c r="DZ77" s="115"/>
      <c r="EA77" s="115"/>
      <c r="EB77" s="115"/>
      <c r="EC77" s="115"/>
      <c r="ED77" s="115"/>
      <c r="EE77" s="115"/>
      <c r="EF77" s="115"/>
      <c r="EG77" s="115"/>
      <c r="EH77" s="115"/>
      <c r="EI77" s="115"/>
    </row>
    <row r="78" spans="1:139" ht="10.7" customHeight="1" x14ac:dyDescent="0.2">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c r="DW78" s="115"/>
      <c r="DX78" s="115"/>
      <c r="DY78" s="115"/>
      <c r="DZ78" s="115"/>
      <c r="EA78" s="115"/>
      <c r="EB78" s="115"/>
      <c r="EC78" s="115"/>
      <c r="ED78" s="115"/>
      <c r="EE78" s="115"/>
      <c r="EF78" s="115"/>
      <c r="EG78" s="115"/>
      <c r="EH78" s="115"/>
      <c r="EI78" s="115"/>
    </row>
    <row r="79" spans="1:139" x14ac:dyDescent="0.2">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c r="DW79" s="115"/>
      <c r="DX79" s="115"/>
      <c r="DY79" s="115"/>
      <c r="DZ79" s="115"/>
      <c r="EA79" s="115"/>
      <c r="EB79" s="115"/>
      <c r="EC79" s="115"/>
      <c r="ED79" s="115"/>
      <c r="EE79" s="115"/>
      <c r="EF79" s="115"/>
      <c r="EG79" s="115"/>
      <c r="EH79" s="115"/>
      <c r="EI79" s="115"/>
    </row>
    <row r="80" spans="1:139" x14ac:dyDescent="0.2">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c r="DW80" s="115"/>
      <c r="DX80" s="115"/>
      <c r="DY80" s="115"/>
      <c r="DZ80" s="115"/>
      <c r="EA80" s="115"/>
      <c r="EB80" s="115"/>
      <c r="EC80" s="115"/>
      <c r="ED80" s="115"/>
      <c r="EE80" s="115"/>
      <c r="EF80" s="115"/>
      <c r="EG80" s="115"/>
      <c r="EH80" s="115"/>
      <c r="EI80" s="115"/>
    </row>
    <row r="81" spans="1:139" x14ac:dyDescent="0.2">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c r="DW81" s="115"/>
      <c r="DX81" s="115"/>
      <c r="DY81" s="115"/>
      <c r="DZ81" s="115"/>
      <c r="EA81" s="115"/>
      <c r="EB81" s="115"/>
      <c r="EC81" s="115"/>
      <c r="ED81" s="115"/>
      <c r="EE81" s="115"/>
      <c r="EF81" s="115"/>
      <c r="EG81" s="115"/>
      <c r="EH81" s="115"/>
      <c r="EI81" s="115"/>
    </row>
    <row r="82" spans="1:139" x14ac:dyDescent="0.2">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c r="DL82" s="115"/>
      <c r="DM82" s="115"/>
      <c r="DN82" s="115"/>
      <c r="DO82" s="115"/>
      <c r="DP82" s="115"/>
      <c r="DQ82" s="115"/>
      <c r="DR82" s="115"/>
      <c r="DS82" s="115"/>
      <c r="DT82" s="115"/>
      <c r="DU82" s="115"/>
      <c r="DV82" s="115"/>
      <c r="DW82" s="115"/>
      <c r="DX82" s="115"/>
      <c r="DY82" s="115"/>
      <c r="DZ82" s="115"/>
      <c r="EA82" s="115"/>
      <c r="EB82" s="115"/>
      <c r="EC82" s="115"/>
      <c r="ED82" s="115"/>
      <c r="EE82" s="115"/>
      <c r="EF82" s="115"/>
      <c r="EG82" s="115"/>
      <c r="EH82" s="115"/>
      <c r="EI82" s="115"/>
    </row>
    <row r="83" spans="1:139" x14ac:dyDescent="0.2">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c r="DW83" s="115"/>
      <c r="DX83" s="115"/>
      <c r="DY83" s="115"/>
      <c r="DZ83" s="115"/>
      <c r="EA83" s="115"/>
      <c r="EB83" s="115"/>
      <c r="EC83" s="115"/>
      <c r="ED83" s="115"/>
      <c r="EE83" s="115"/>
      <c r="EF83" s="115"/>
      <c r="EG83" s="115"/>
      <c r="EH83" s="115"/>
      <c r="EI83" s="115"/>
    </row>
    <row r="84" spans="1:139" x14ac:dyDescent="0.2">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c r="DW84" s="115"/>
      <c r="DX84" s="115"/>
      <c r="DY84" s="115"/>
      <c r="DZ84" s="115"/>
      <c r="EA84" s="115"/>
      <c r="EB84" s="115"/>
      <c r="EC84" s="115"/>
      <c r="ED84" s="115"/>
      <c r="EE84" s="115"/>
      <c r="EF84" s="115"/>
      <c r="EG84" s="115"/>
      <c r="EH84" s="115"/>
      <c r="EI84" s="115"/>
    </row>
    <row r="85" spans="1:139" x14ac:dyDescent="0.2">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c r="DW85" s="115"/>
      <c r="DX85" s="115"/>
      <c r="DY85" s="115"/>
      <c r="DZ85" s="115"/>
      <c r="EA85" s="115"/>
      <c r="EB85" s="115"/>
      <c r="EC85" s="115"/>
      <c r="ED85" s="115"/>
      <c r="EE85" s="115"/>
      <c r="EF85" s="115"/>
      <c r="EG85" s="115"/>
      <c r="EH85" s="115"/>
      <c r="EI85" s="115"/>
    </row>
    <row r="86" spans="1:139" x14ac:dyDescent="0.2">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c r="DW86" s="115"/>
      <c r="DX86" s="115"/>
      <c r="DY86" s="115"/>
      <c r="DZ86" s="115"/>
      <c r="EA86" s="115"/>
      <c r="EB86" s="115"/>
      <c r="EC86" s="115"/>
      <c r="ED86" s="115"/>
      <c r="EE86" s="115"/>
      <c r="EF86" s="115"/>
      <c r="EG86" s="115"/>
      <c r="EH86" s="115"/>
      <c r="EI86" s="115"/>
    </row>
    <row r="87" spans="1:139" x14ac:dyDescent="0.2">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c r="DW87" s="115"/>
      <c r="DX87" s="115"/>
      <c r="DY87" s="115"/>
      <c r="DZ87" s="115"/>
      <c r="EA87" s="115"/>
      <c r="EB87" s="115"/>
      <c r="EC87" s="115"/>
      <c r="ED87" s="115"/>
      <c r="EE87" s="115"/>
      <c r="EF87" s="115"/>
      <c r="EG87" s="115"/>
      <c r="EH87" s="115"/>
      <c r="EI87" s="115"/>
    </row>
    <row r="88" spans="1:139" x14ac:dyDescent="0.2">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c r="DW88" s="115"/>
      <c r="DX88" s="115"/>
      <c r="DY88" s="115"/>
      <c r="DZ88" s="115"/>
      <c r="EA88" s="115"/>
      <c r="EB88" s="115"/>
      <c r="EC88" s="115"/>
      <c r="ED88" s="115"/>
      <c r="EE88" s="115"/>
      <c r="EF88" s="115"/>
      <c r="EG88" s="115"/>
      <c r="EH88" s="115"/>
      <c r="EI88" s="115"/>
    </row>
    <row r="89" spans="1:139" x14ac:dyDescent="0.2">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c r="DW89" s="115"/>
      <c r="DX89" s="115"/>
      <c r="DY89" s="115"/>
      <c r="DZ89" s="115"/>
      <c r="EA89" s="115"/>
      <c r="EB89" s="115"/>
      <c r="EC89" s="115"/>
      <c r="ED89" s="115"/>
      <c r="EE89" s="115"/>
      <c r="EF89" s="115"/>
      <c r="EG89" s="115"/>
      <c r="EH89" s="115"/>
      <c r="EI89" s="115"/>
    </row>
    <row r="90" spans="1:139" x14ac:dyDescent="0.2">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c r="DW90" s="115"/>
      <c r="DX90" s="115"/>
      <c r="DY90" s="115"/>
      <c r="DZ90" s="115"/>
      <c r="EA90" s="115"/>
      <c r="EB90" s="115"/>
      <c r="EC90" s="115"/>
      <c r="ED90" s="115"/>
      <c r="EE90" s="115"/>
      <c r="EF90" s="115"/>
      <c r="EG90" s="115"/>
      <c r="EH90" s="115"/>
      <c r="EI90" s="115"/>
    </row>
    <row r="91" spans="1:139" x14ac:dyDescent="0.2">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c r="DW91" s="115"/>
      <c r="DX91" s="115"/>
      <c r="DY91" s="115"/>
      <c r="DZ91" s="115"/>
      <c r="EA91" s="115"/>
      <c r="EB91" s="115"/>
      <c r="EC91" s="115"/>
      <c r="ED91" s="115"/>
      <c r="EE91" s="115"/>
      <c r="EF91" s="115"/>
      <c r="EG91" s="115"/>
      <c r="EH91" s="115"/>
      <c r="EI91" s="115"/>
    </row>
    <row r="92" spans="1:139" x14ac:dyDescent="0.2">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c r="DW92" s="115"/>
      <c r="DX92" s="115"/>
      <c r="DY92" s="115"/>
      <c r="DZ92" s="115"/>
      <c r="EA92" s="115"/>
      <c r="EB92" s="115"/>
      <c r="EC92" s="115"/>
      <c r="ED92" s="115"/>
      <c r="EE92" s="115"/>
      <c r="EF92" s="115"/>
      <c r="EG92" s="115"/>
      <c r="EH92" s="115"/>
      <c r="EI92" s="115"/>
    </row>
    <row r="93" spans="1:139" x14ac:dyDescent="0.2">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c r="DW93" s="115"/>
      <c r="DX93" s="115"/>
      <c r="DY93" s="115"/>
      <c r="DZ93" s="115"/>
      <c r="EA93" s="115"/>
      <c r="EB93" s="115"/>
      <c r="EC93" s="115"/>
      <c r="ED93" s="115"/>
      <c r="EE93" s="115"/>
      <c r="EF93" s="115"/>
      <c r="EG93" s="115"/>
      <c r="EH93" s="115"/>
      <c r="EI93" s="115"/>
    </row>
    <row r="94" spans="1:139" x14ac:dyDescent="0.2">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c r="DW94" s="115"/>
      <c r="DX94" s="115"/>
      <c r="DY94" s="115"/>
      <c r="DZ94" s="115"/>
      <c r="EA94" s="115"/>
      <c r="EB94" s="115"/>
      <c r="EC94" s="115"/>
      <c r="ED94" s="115"/>
      <c r="EE94" s="115"/>
      <c r="EF94" s="115"/>
      <c r="EG94" s="115"/>
      <c r="EH94" s="115"/>
      <c r="EI94" s="115"/>
    </row>
    <row r="95" spans="1:139" x14ac:dyDescent="0.2">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c r="DW95" s="115"/>
      <c r="DX95" s="115"/>
      <c r="DY95" s="115"/>
      <c r="DZ95" s="115"/>
      <c r="EA95" s="115"/>
      <c r="EB95" s="115"/>
      <c r="EC95" s="115"/>
      <c r="ED95" s="115"/>
      <c r="EE95" s="115"/>
      <c r="EF95" s="115"/>
      <c r="EG95" s="115"/>
      <c r="EH95" s="115"/>
      <c r="EI95" s="115"/>
    </row>
    <row r="96" spans="1:139" x14ac:dyDescent="0.2">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c r="DW96" s="115"/>
      <c r="DX96" s="115"/>
      <c r="DY96" s="115"/>
      <c r="DZ96" s="115"/>
      <c r="EA96" s="115"/>
      <c r="EB96" s="115"/>
      <c r="EC96" s="115"/>
      <c r="ED96" s="115"/>
      <c r="EE96" s="115"/>
      <c r="EF96" s="115"/>
      <c r="EG96" s="115"/>
      <c r="EH96" s="115"/>
      <c r="EI96" s="115"/>
    </row>
    <row r="97" spans="1:139" x14ac:dyDescent="0.2">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c r="DW97" s="115"/>
      <c r="DX97" s="115"/>
      <c r="DY97" s="115"/>
      <c r="DZ97" s="115"/>
      <c r="EA97" s="115"/>
      <c r="EB97" s="115"/>
      <c r="EC97" s="115"/>
      <c r="ED97" s="115"/>
      <c r="EE97" s="115"/>
      <c r="EF97" s="115"/>
      <c r="EG97" s="115"/>
      <c r="EH97" s="115"/>
      <c r="EI97" s="115"/>
    </row>
    <row r="98" spans="1:139" x14ac:dyDescent="0.2">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c r="DW98" s="115"/>
      <c r="DX98" s="115"/>
      <c r="DY98" s="115"/>
      <c r="DZ98" s="115"/>
      <c r="EA98" s="115"/>
      <c r="EB98" s="115"/>
      <c r="EC98" s="115"/>
      <c r="ED98" s="115"/>
      <c r="EE98" s="115"/>
      <c r="EF98" s="115"/>
      <c r="EG98" s="115"/>
      <c r="EH98" s="115"/>
      <c r="EI98" s="115"/>
    </row>
    <row r="99" spans="1:139" x14ac:dyDescent="0.2">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c r="DW99" s="115"/>
      <c r="DX99" s="115"/>
      <c r="DY99" s="115"/>
      <c r="DZ99" s="115"/>
      <c r="EA99" s="115"/>
      <c r="EB99" s="115"/>
      <c r="EC99" s="115"/>
      <c r="ED99" s="115"/>
      <c r="EE99" s="115"/>
      <c r="EF99" s="115"/>
      <c r="EG99" s="115"/>
      <c r="EH99" s="115"/>
      <c r="EI99" s="115"/>
    </row>
    <row r="100" spans="1:139" x14ac:dyDescent="0.2">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c r="DW100" s="115"/>
      <c r="DX100" s="115"/>
      <c r="DY100" s="115"/>
      <c r="DZ100" s="115"/>
      <c r="EA100" s="115"/>
      <c r="EB100" s="115"/>
      <c r="EC100" s="115"/>
      <c r="ED100" s="115"/>
      <c r="EE100" s="115"/>
      <c r="EF100" s="115"/>
      <c r="EG100" s="115"/>
      <c r="EH100" s="115"/>
      <c r="EI100" s="115"/>
    </row>
    <row r="101" spans="1:139" x14ac:dyDescent="0.2">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c r="DW101" s="115"/>
      <c r="DX101" s="115"/>
      <c r="DY101" s="115"/>
      <c r="DZ101" s="115"/>
      <c r="EA101" s="115"/>
      <c r="EB101" s="115"/>
      <c r="EC101" s="115"/>
      <c r="ED101" s="115"/>
      <c r="EE101" s="115"/>
      <c r="EF101" s="115"/>
      <c r="EG101" s="115"/>
      <c r="EH101" s="115"/>
      <c r="EI101" s="115"/>
    </row>
    <row r="102" spans="1:139" x14ac:dyDescent="0.2">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c r="DW102" s="115"/>
      <c r="DX102" s="115"/>
      <c r="DY102" s="115"/>
      <c r="DZ102" s="115"/>
      <c r="EA102" s="115"/>
      <c r="EB102" s="115"/>
      <c r="EC102" s="115"/>
      <c r="ED102" s="115"/>
      <c r="EE102" s="115"/>
      <c r="EF102" s="115"/>
      <c r="EG102" s="115"/>
      <c r="EH102" s="115"/>
      <c r="EI102" s="115"/>
    </row>
    <row r="103" spans="1:139" x14ac:dyDescent="0.2">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c r="DW103" s="115"/>
      <c r="DX103" s="115"/>
      <c r="DY103" s="115"/>
      <c r="DZ103" s="115"/>
      <c r="EA103" s="115"/>
      <c r="EB103" s="115"/>
      <c r="EC103" s="115"/>
      <c r="ED103" s="115"/>
      <c r="EE103" s="115"/>
      <c r="EF103" s="115"/>
      <c r="EG103" s="115"/>
      <c r="EH103" s="115"/>
      <c r="EI103" s="115"/>
    </row>
    <row r="104" spans="1:139" x14ac:dyDescent="0.2">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c r="DW104" s="115"/>
      <c r="DX104" s="115"/>
      <c r="DY104" s="115"/>
      <c r="DZ104" s="115"/>
      <c r="EA104" s="115"/>
      <c r="EB104" s="115"/>
      <c r="EC104" s="115"/>
      <c r="ED104" s="115"/>
      <c r="EE104" s="115"/>
      <c r="EF104" s="115"/>
      <c r="EG104" s="115"/>
      <c r="EH104" s="115"/>
      <c r="EI104" s="115"/>
    </row>
    <row r="105" spans="1:139" x14ac:dyDescent="0.2">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c r="DW105" s="115"/>
      <c r="DX105" s="115"/>
      <c r="DY105" s="115"/>
      <c r="DZ105" s="115"/>
      <c r="EA105" s="115"/>
      <c r="EB105" s="115"/>
      <c r="EC105" s="115"/>
      <c r="ED105" s="115"/>
      <c r="EE105" s="115"/>
      <c r="EF105" s="115"/>
      <c r="EG105" s="115"/>
      <c r="EH105" s="115"/>
      <c r="EI105" s="115"/>
    </row>
    <row r="106" spans="1:139" x14ac:dyDescent="0.2">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c r="DL106" s="115"/>
      <c r="DM106" s="115"/>
      <c r="DN106" s="115"/>
      <c r="DO106" s="115"/>
      <c r="DP106" s="115"/>
      <c r="DQ106" s="115"/>
      <c r="DR106" s="115"/>
      <c r="DS106" s="115"/>
      <c r="DT106" s="115"/>
      <c r="DU106" s="115"/>
      <c r="DV106" s="115"/>
      <c r="DW106" s="115"/>
      <c r="DX106" s="115"/>
      <c r="DY106" s="115"/>
      <c r="DZ106" s="115"/>
      <c r="EA106" s="115"/>
      <c r="EB106" s="115"/>
      <c r="EC106" s="115"/>
      <c r="ED106" s="115"/>
      <c r="EE106" s="115"/>
      <c r="EF106" s="115"/>
      <c r="EG106" s="115"/>
      <c r="EH106" s="115"/>
      <c r="EI106" s="115"/>
    </row>
    <row r="107" spans="1:139" x14ac:dyDescent="0.2">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c r="DW107" s="115"/>
      <c r="DX107" s="115"/>
      <c r="DY107" s="115"/>
      <c r="DZ107" s="115"/>
      <c r="EA107" s="115"/>
      <c r="EB107" s="115"/>
      <c r="EC107" s="115"/>
      <c r="ED107" s="115"/>
      <c r="EE107" s="115"/>
      <c r="EF107" s="115"/>
      <c r="EG107" s="115"/>
      <c r="EH107" s="115"/>
      <c r="EI107" s="115"/>
    </row>
    <row r="108" spans="1:139" x14ac:dyDescent="0.2">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c r="DW108" s="115"/>
      <c r="DX108" s="115"/>
      <c r="DY108" s="115"/>
      <c r="DZ108" s="115"/>
      <c r="EA108" s="115"/>
      <c r="EB108" s="115"/>
      <c r="EC108" s="115"/>
      <c r="ED108" s="115"/>
      <c r="EE108" s="115"/>
      <c r="EF108" s="115"/>
      <c r="EG108" s="115"/>
      <c r="EH108" s="115"/>
      <c r="EI108" s="115"/>
    </row>
    <row r="109" spans="1:139" x14ac:dyDescent="0.2">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c r="DH109" s="115"/>
      <c r="DI109" s="115"/>
      <c r="DJ109" s="115"/>
      <c r="DK109" s="115"/>
      <c r="DL109" s="115"/>
      <c r="DM109" s="115"/>
      <c r="DN109" s="115"/>
      <c r="DO109" s="115"/>
      <c r="DP109" s="115"/>
      <c r="DQ109" s="115"/>
      <c r="DR109" s="115"/>
      <c r="DS109" s="115"/>
      <c r="DT109" s="115"/>
      <c r="DU109" s="115"/>
      <c r="DV109" s="115"/>
      <c r="DW109" s="115"/>
      <c r="DX109" s="115"/>
      <c r="DY109" s="115"/>
      <c r="DZ109" s="115"/>
      <c r="EA109" s="115"/>
      <c r="EB109" s="115"/>
      <c r="EC109" s="115"/>
      <c r="ED109" s="115"/>
      <c r="EE109" s="115"/>
      <c r="EF109" s="115"/>
      <c r="EG109" s="115"/>
      <c r="EH109" s="115"/>
      <c r="EI109" s="115"/>
    </row>
    <row r="110" spans="1:139" x14ac:dyDescent="0.2">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c r="DW110" s="115"/>
      <c r="DX110" s="115"/>
      <c r="DY110" s="115"/>
      <c r="DZ110" s="115"/>
      <c r="EA110" s="115"/>
      <c r="EB110" s="115"/>
      <c r="EC110" s="115"/>
      <c r="ED110" s="115"/>
      <c r="EE110" s="115"/>
      <c r="EF110" s="115"/>
      <c r="EG110" s="115"/>
      <c r="EH110" s="115"/>
      <c r="EI110" s="115"/>
    </row>
    <row r="111" spans="1:139" x14ac:dyDescent="0.2">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c r="DW111" s="115"/>
      <c r="DX111" s="115"/>
      <c r="DY111" s="115"/>
      <c r="DZ111" s="115"/>
      <c r="EA111" s="115"/>
      <c r="EB111" s="115"/>
      <c r="EC111" s="115"/>
      <c r="ED111" s="115"/>
      <c r="EE111" s="115"/>
      <c r="EF111" s="115"/>
      <c r="EG111" s="115"/>
      <c r="EH111" s="115"/>
      <c r="EI111" s="115"/>
    </row>
    <row r="112" spans="1:139" x14ac:dyDescent="0.2">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c r="DW112" s="115"/>
      <c r="DX112" s="115"/>
      <c r="DY112" s="115"/>
      <c r="DZ112" s="115"/>
      <c r="EA112" s="115"/>
      <c r="EB112" s="115"/>
      <c r="EC112" s="115"/>
      <c r="ED112" s="115"/>
      <c r="EE112" s="115"/>
      <c r="EF112" s="115"/>
      <c r="EG112" s="115"/>
      <c r="EH112" s="115"/>
      <c r="EI112" s="115"/>
    </row>
    <row r="113" spans="1:139" x14ac:dyDescent="0.2">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c r="DW113" s="115"/>
      <c r="DX113" s="115"/>
      <c r="DY113" s="115"/>
      <c r="DZ113" s="115"/>
      <c r="EA113" s="115"/>
      <c r="EB113" s="115"/>
      <c r="EC113" s="115"/>
      <c r="ED113" s="115"/>
      <c r="EE113" s="115"/>
      <c r="EF113" s="115"/>
      <c r="EG113" s="115"/>
      <c r="EH113" s="115"/>
      <c r="EI113" s="115"/>
    </row>
    <row r="114" spans="1:139" x14ac:dyDescent="0.2">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115"/>
      <c r="EC114" s="115"/>
      <c r="ED114" s="115"/>
      <c r="EE114" s="115"/>
      <c r="EF114" s="115"/>
      <c r="EG114" s="115"/>
      <c r="EH114" s="115"/>
      <c r="EI114" s="115"/>
    </row>
    <row r="115" spans="1:139" x14ac:dyDescent="0.2">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c r="DW115" s="115"/>
      <c r="DX115" s="115"/>
      <c r="DY115" s="115"/>
      <c r="DZ115" s="115"/>
      <c r="EA115" s="115"/>
      <c r="EB115" s="115"/>
      <c r="EC115" s="115"/>
      <c r="ED115" s="115"/>
      <c r="EE115" s="115"/>
      <c r="EF115" s="115"/>
      <c r="EG115" s="115"/>
      <c r="EH115" s="115"/>
      <c r="EI115" s="115"/>
    </row>
    <row r="116" spans="1:139" x14ac:dyDescent="0.2">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c r="DW116" s="115"/>
      <c r="DX116" s="115"/>
      <c r="DY116" s="115"/>
      <c r="DZ116" s="115"/>
      <c r="EA116" s="115"/>
      <c r="EB116" s="115"/>
      <c r="EC116" s="115"/>
      <c r="ED116" s="115"/>
      <c r="EE116" s="115"/>
      <c r="EF116" s="115"/>
      <c r="EG116" s="115"/>
      <c r="EH116" s="115"/>
      <c r="EI116" s="115"/>
    </row>
    <row r="117" spans="1:139" x14ac:dyDescent="0.2">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c r="DW117" s="115"/>
      <c r="DX117" s="115"/>
      <c r="DY117" s="115"/>
      <c r="DZ117" s="115"/>
      <c r="EA117" s="115"/>
      <c r="EB117" s="115"/>
      <c r="EC117" s="115"/>
      <c r="ED117" s="115"/>
      <c r="EE117" s="115"/>
      <c r="EF117" s="115"/>
      <c r="EG117" s="115"/>
      <c r="EH117" s="115"/>
      <c r="EI117" s="115"/>
    </row>
    <row r="118" spans="1:139" x14ac:dyDescent="0.2">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c r="DW118" s="115"/>
      <c r="DX118" s="115"/>
      <c r="DY118" s="115"/>
      <c r="DZ118" s="115"/>
      <c r="EA118" s="115"/>
      <c r="EB118" s="115"/>
      <c r="EC118" s="115"/>
      <c r="ED118" s="115"/>
      <c r="EE118" s="115"/>
      <c r="EF118" s="115"/>
      <c r="EG118" s="115"/>
      <c r="EH118" s="115"/>
      <c r="EI118" s="115"/>
    </row>
    <row r="119" spans="1:139" x14ac:dyDescent="0.2">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c r="DW119" s="115"/>
      <c r="DX119" s="115"/>
      <c r="DY119" s="115"/>
      <c r="DZ119" s="115"/>
      <c r="EA119" s="115"/>
      <c r="EB119" s="115"/>
      <c r="EC119" s="115"/>
      <c r="ED119" s="115"/>
      <c r="EE119" s="115"/>
      <c r="EF119" s="115"/>
      <c r="EG119" s="115"/>
      <c r="EH119" s="115"/>
      <c r="EI119" s="115"/>
    </row>
    <row r="120" spans="1:139" x14ac:dyDescent="0.2">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c r="DW120" s="115"/>
      <c r="DX120" s="115"/>
      <c r="DY120" s="115"/>
      <c r="DZ120" s="115"/>
      <c r="EA120" s="115"/>
      <c r="EB120" s="115"/>
      <c r="EC120" s="115"/>
      <c r="ED120" s="115"/>
      <c r="EE120" s="115"/>
      <c r="EF120" s="115"/>
      <c r="EG120" s="115"/>
      <c r="EH120" s="115"/>
      <c r="EI120" s="115"/>
    </row>
    <row r="121" spans="1:139" x14ac:dyDescent="0.2">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c r="DW121" s="115"/>
      <c r="DX121" s="115"/>
      <c r="DY121" s="115"/>
      <c r="DZ121" s="115"/>
      <c r="EA121" s="115"/>
      <c r="EB121" s="115"/>
      <c r="EC121" s="115"/>
      <c r="ED121" s="115"/>
      <c r="EE121" s="115"/>
      <c r="EF121" s="115"/>
      <c r="EG121" s="115"/>
      <c r="EH121" s="115"/>
      <c r="EI121" s="115"/>
    </row>
    <row r="122" spans="1:139" x14ac:dyDescent="0.2">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c r="DW122" s="115"/>
      <c r="DX122" s="115"/>
      <c r="DY122" s="115"/>
      <c r="DZ122" s="115"/>
      <c r="EA122" s="115"/>
      <c r="EB122" s="115"/>
      <c r="EC122" s="115"/>
      <c r="ED122" s="115"/>
      <c r="EE122" s="115"/>
      <c r="EF122" s="115"/>
      <c r="EG122" s="115"/>
      <c r="EH122" s="115"/>
      <c r="EI122" s="115"/>
    </row>
    <row r="123" spans="1:139" x14ac:dyDescent="0.2">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c r="DH123" s="115"/>
      <c r="DI123" s="115"/>
      <c r="DJ123" s="115"/>
      <c r="DK123" s="115"/>
      <c r="DL123" s="115"/>
      <c r="DM123" s="115"/>
      <c r="DN123" s="115"/>
      <c r="DO123" s="115"/>
      <c r="DP123" s="115"/>
      <c r="DQ123" s="115"/>
      <c r="DR123" s="115"/>
      <c r="DS123" s="115"/>
      <c r="DT123" s="115"/>
      <c r="DU123" s="115"/>
      <c r="DV123" s="115"/>
      <c r="DW123" s="115"/>
      <c r="DX123" s="115"/>
      <c r="DY123" s="115"/>
      <c r="DZ123" s="115"/>
      <c r="EA123" s="115"/>
      <c r="EB123" s="115"/>
      <c r="EC123" s="115"/>
      <c r="ED123" s="115"/>
      <c r="EE123" s="115"/>
      <c r="EF123" s="115"/>
      <c r="EG123" s="115"/>
      <c r="EH123" s="115"/>
      <c r="EI123" s="115"/>
    </row>
    <row r="124" spans="1:139" x14ac:dyDescent="0.2">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c r="DH124" s="115"/>
      <c r="DI124" s="115"/>
      <c r="DJ124" s="115"/>
      <c r="DK124" s="115"/>
      <c r="DL124" s="115"/>
      <c r="DM124" s="115"/>
      <c r="DN124" s="115"/>
      <c r="DO124" s="115"/>
      <c r="DP124" s="115"/>
      <c r="DQ124" s="115"/>
      <c r="DR124" s="115"/>
      <c r="DS124" s="115"/>
      <c r="DT124" s="115"/>
      <c r="DU124" s="115"/>
      <c r="DV124" s="115"/>
      <c r="DW124" s="115"/>
      <c r="DX124" s="115"/>
      <c r="DY124" s="115"/>
      <c r="DZ124" s="115"/>
      <c r="EA124" s="115"/>
      <c r="EB124" s="115"/>
      <c r="EC124" s="115"/>
      <c r="ED124" s="115"/>
      <c r="EE124" s="115"/>
      <c r="EF124" s="115"/>
      <c r="EG124" s="115"/>
      <c r="EH124" s="115"/>
      <c r="EI124" s="115"/>
    </row>
    <row r="125" spans="1:139" x14ac:dyDescent="0.2">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c r="DW125" s="115"/>
      <c r="DX125" s="115"/>
      <c r="DY125" s="115"/>
      <c r="DZ125" s="115"/>
      <c r="EA125" s="115"/>
      <c r="EB125" s="115"/>
      <c r="EC125" s="115"/>
      <c r="ED125" s="115"/>
      <c r="EE125" s="115"/>
      <c r="EF125" s="115"/>
      <c r="EG125" s="115"/>
      <c r="EH125" s="115"/>
      <c r="EI125" s="115"/>
    </row>
    <row r="126" spans="1:139" x14ac:dyDescent="0.2">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c r="DH126" s="115"/>
      <c r="DI126" s="115"/>
      <c r="DJ126" s="115"/>
      <c r="DK126" s="115"/>
      <c r="DL126" s="115"/>
      <c r="DM126" s="115"/>
      <c r="DN126" s="115"/>
      <c r="DO126" s="115"/>
      <c r="DP126" s="115"/>
      <c r="DQ126" s="115"/>
      <c r="DR126" s="115"/>
      <c r="DS126" s="115"/>
      <c r="DT126" s="115"/>
      <c r="DU126" s="115"/>
      <c r="DV126" s="115"/>
      <c r="DW126" s="115"/>
      <c r="DX126" s="115"/>
      <c r="DY126" s="115"/>
      <c r="DZ126" s="115"/>
      <c r="EA126" s="115"/>
      <c r="EB126" s="115"/>
      <c r="EC126" s="115"/>
      <c r="ED126" s="115"/>
      <c r="EE126" s="115"/>
      <c r="EF126" s="115"/>
      <c r="EG126" s="115"/>
      <c r="EH126" s="115"/>
      <c r="EI126" s="115"/>
    </row>
    <row r="127" spans="1:139" x14ac:dyDescent="0.2">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c r="DH127" s="115"/>
      <c r="DI127" s="115"/>
      <c r="DJ127" s="115"/>
      <c r="DK127" s="115"/>
      <c r="DL127" s="115"/>
      <c r="DM127" s="115"/>
      <c r="DN127" s="115"/>
      <c r="DO127" s="115"/>
      <c r="DP127" s="115"/>
      <c r="DQ127" s="115"/>
      <c r="DR127" s="115"/>
      <c r="DS127" s="115"/>
      <c r="DT127" s="115"/>
      <c r="DU127" s="115"/>
      <c r="DV127" s="115"/>
      <c r="DW127" s="115"/>
      <c r="DX127" s="115"/>
      <c r="DY127" s="115"/>
      <c r="DZ127" s="115"/>
      <c r="EA127" s="115"/>
      <c r="EB127" s="115"/>
      <c r="EC127" s="115"/>
      <c r="ED127" s="115"/>
      <c r="EE127" s="115"/>
      <c r="EF127" s="115"/>
      <c r="EG127" s="115"/>
      <c r="EH127" s="115"/>
      <c r="EI127" s="115"/>
    </row>
    <row r="128" spans="1:139" x14ac:dyDescent="0.2">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c r="DW128" s="115"/>
      <c r="DX128" s="115"/>
      <c r="DY128" s="115"/>
      <c r="DZ128" s="115"/>
      <c r="EA128" s="115"/>
      <c r="EB128" s="115"/>
      <c r="EC128" s="115"/>
      <c r="ED128" s="115"/>
      <c r="EE128" s="115"/>
      <c r="EF128" s="115"/>
      <c r="EG128" s="115"/>
      <c r="EH128" s="115"/>
      <c r="EI128" s="115"/>
    </row>
    <row r="129" spans="1:139" x14ac:dyDescent="0.2">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c r="DW129" s="115"/>
      <c r="DX129" s="115"/>
      <c r="DY129" s="115"/>
      <c r="DZ129" s="115"/>
      <c r="EA129" s="115"/>
      <c r="EB129" s="115"/>
      <c r="EC129" s="115"/>
      <c r="ED129" s="115"/>
      <c r="EE129" s="115"/>
      <c r="EF129" s="115"/>
      <c r="EG129" s="115"/>
      <c r="EH129" s="115"/>
      <c r="EI129" s="115"/>
    </row>
    <row r="130" spans="1:139" x14ac:dyDescent="0.2">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c r="DW130" s="115"/>
      <c r="DX130" s="115"/>
      <c r="DY130" s="115"/>
      <c r="DZ130" s="115"/>
      <c r="EA130" s="115"/>
      <c r="EB130" s="115"/>
      <c r="EC130" s="115"/>
      <c r="ED130" s="115"/>
      <c r="EE130" s="115"/>
      <c r="EF130" s="115"/>
      <c r="EG130" s="115"/>
      <c r="EH130" s="115"/>
      <c r="EI130" s="115"/>
    </row>
    <row r="131" spans="1:139" x14ac:dyDescent="0.2">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c r="DW131" s="115"/>
      <c r="DX131" s="115"/>
      <c r="DY131" s="115"/>
      <c r="DZ131" s="115"/>
      <c r="EA131" s="115"/>
      <c r="EB131" s="115"/>
      <c r="EC131" s="115"/>
      <c r="ED131" s="115"/>
      <c r="EE131" s="115"/>
      <c r="EF131" s="115"/>
      <c r="EG131" s="115"/>
      <c r="EH131" s="115"/>
      <c r="EI131" s="115"/>
    </row>
    <row r="132" spans="1:139" x14ac:dyDescent="0.2">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c r="DW132" s="115"/>
      <c r="DX132" s="115"/>
      <c r="DY132" s="115"/>
      <c r="DZ132" s="115"/>
      <c r="EA132" s="115"/>
      <c r="EB132" s="115"/>
      <c r="EC132" s="115"/>
      <c r="ED132" s="115"/>
      <c r="EE132" s="115"/>
      <c r="EF132" s="115"/>
      <c r="EG132" s="115"/>
      <c r="EH132" s="115"/>
      <c r="EI132" s="115"/>
    </row>
    <row r="133" spans="1:139" x14ac:dyDescent="0.2">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c r="DW133" s="115"/>
      <c r="DX133" s="115"/>
      <c r="DY133" s="115"/>
      <c r="DZ133" s="115"/>
      <c r="EA133" s="115"/>
      <c r="EB133" s="115"/>
      <c r="EC133" s="115"/>
      <c r="ED133" s="115"/>
      <c r="EE133" s="115"/>
      <c r="EF133" s="115"/>
      <c r="EG133" s="115"/>
      <c r="EH133" s="115"/>
      <c r="EI133" s="115"/>
    </row>
    <row r="134" spans="1:139" x14ac:dyDescent="0.2">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c r="DW134" s="115"/>
      <c r="DX134" s="115"/>
      <c r="DY134" s="115"/>
      <c r="DZ134" s="115"/>
      <c r="EA134" s="115"/>
      <c r="EB134" s="115"/>
      <c r="EC134" s="115"/>
      <c r="ED134" s="115"/>
      <c r="EE134" s="115"/>
      <c r="EF134" s="115"/>
      <c r="EG134" s="115"/>
      <c r="EH134" s="115"/>
      <c r="EI134" s="115"/>
    </row>
    <row r="135" spans="1:139" x14ac:dyDescent="0.2">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c r="DW135" s="115"/>
      <c r="DX135" s="115"/>
      <c r="DY135" s="115"/>
      <c r="DZ135" s="115"/>
      <c r="EA135" s="115"/>
      <c r="EB135" s="115"/>
      <c r="EC135" s="115"/>
      <c r="ED135" s="115"/>
      <c r="EE135" s="115"/>
      <c r="EF135" s="115"/>
      <c r="EG135" s="115"/>
      <c r="EH135" s="115"/>
      <c r="EI135" s="115"/>
    </row>
    <row r="136" spans="1:139" x14ac:dyDescent="0.2">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c r="DW136" s="115"/>
      <c r="DX136" s="115"/>
      <c r="DY136" s="115"/>
      <c r="DZ136" s="115"/>
      <c r="EA136" s="115"/>
      <c r="EB136" s="115"/>
      <c r="EC136" s="115"/>
      <c r="ED136" s="115"/>
      <c r="EE136" s="115"/>
      <c r="EF136" s="115"/>
      <c r="EG136" s="115"/>
      <c r="EH136" s="115"/>
      <c r="EI136" s="115"/>
    </row>
    <row r="137" spans="1:139" x14ac:dyDescent="0.2">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c r="DW137" s="115"/>
      <c r="DX137" s="115"/>
      <c r="DY137" s="115"/>
      <c r="DZ137" s="115"/>
      <c r="EA137" s="115"/>
      <c r="EB137" s="115"/>
      <c r="EC137" s="115"/>
      <c r="ED137" s="115"/>
      <c r="EE137" s="115"/>
      <c r="EF137" s="115"/>
      <c r="EG137" s="115"/>
      <c r="EH137" s="115"/>
      <c r="EI137" s="115"/>
    </row>
    <row r="138" spans="1:139" x14ac:dyDescent="0.2">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c r="DW138" s="115"/>
      <c r="DX138" s="115"/>
      <c r="DY138" s="115"/>
      <c r="DZ138" s="115"/>
      <c r="EA138" s="115"/>
      <c r="EB138" s="115"/>
      <c r="EC138" s="115"/>
      <c r="ED138" s="115"/>
      <c r="EE138" s="115"/>
      <c r="EF138" s="115"/>
      <c r="EG138" s="115"/>
      <c r="EH138" s="115"/>
      <c r="EI138" s="115"/>
    </row>
    <row r="139" spans="1:139" x14ac:dyDescent="0.2">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c r="DW139" s="115"/>
      <c r="DX139" s="115"/>
      <c r="DY139" s="115"/>
      <c r="DZ139" s="115"/>
      <c r="EA139" s="115"/>
      <c r="EB139" s="115"/>
      <c r="EC139" s="115"/>
      <c r="ED139" s="115"/>
      <c r="EE139" s="115"/>
      <c r="EF139" s="115"/>
      <c r="EG139" s="115"/>
      <c r="EH139" s="115"/>
      <c r="EI139" s="115"/>
    </row>
    <row r="140" spans="1:139" x14ac:dyDescent="0.2">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c r="DH140" s="115"/>
      <c r="DI140" s="115"/>
      <c r="DJ140" s="115"/>
      <c r="DK140" s="115"/>
      <c r="DL140" s="115"/>
      <c r="DM140" s="115"/>
      <c r="DN140" s="115"/>
      <c r="DO140" s="115"/>
      <c r="DP140" s="115"/>
      <c r="DQ140" s="115"/>
      <c r="DR140" s="115"/>
      <c r="DS140" s="115"/>
      <c r="DT140" s="115"/>
      <c r="DU140" s="115"/>
      <c r="DV140" s="115"/>
      <c r="DW140" s="115"/>
      <c r="DX140" s="115"/>
      <c r="DY140" s="115"/>
      <c r="DZ140" s="115"/>
      <c r="EA140" s="115"/>
      <c r="EB140" s="115"/>
      <c r="EC140" s="115"/>
      <c r="ED140" s="115"/>
      <c r="EE140" s="115"/>
      <c r="EF140" s="115"/>
      <c r="EG140" s="115"/>
      <c r="EH140" s="115"/>
      <c r="EI140" s="115"/>
    </row>
    <row r="141" spans="1:139" x14ac:dyDescent="0.2">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c r="DW141" s="115"/>
      <c r="DX141" s="115"/>
      <c r="DY141" s="115"/>
      <c r="DZ141" s="115"/>
      <c r="EA141" s="115"/>
      <c r="EB141" s="115"/>
      <c r="EC141" s="115"/>
      <c r="ED141" s="115"/>
      <c r="EE141" s="115"/>
      <c r="EF141" s="115"/>
      <c r="EG141" s="115"/>
      <c r="EH141" s="115"/>
      <c r="EI141" s="115"/>
    </row>
    <row r="142" spans="1:139" x14ac:dyDescent="0.2">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c r="DW142" s="115"/>
      <c r="DX142" s="115"/>
      <c r="DY142" s="115"/>
      <c r="DZ142" s="115"/>
      <c r="EA142" s="115"/>
      <c r="EB142" s="115"/>
      <c r="EC142" s="115"/>
      <c r="ED142" s="115"/>
      <c r="EE142" s="115"/>
      <c r="EF142" s="115"/>
      <c r="EG142" s="115"/>
      <c r="EH142" s="115"/>
      <c r="EI142" s="115"/>
    </row>
    <row r="143" spans="1:139" x14ac:dyDescent="0.2">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5"/>
      <c r="DV143" s="115"/>
      <c r="DW143" s="115"/>
      <c r="DX143" s="115"/>
      <c r="DY143" s="115"/>
      <c r="DZ143" s="115"/>
      <c r="EA143" s="115"/>
      <c r="EB143" s="115"/>
      <c r="EC143" s="115"/>
      <c r="ED143" s="115"/>
      <c r="EE143" s="115"/>
      <c r="EF143" s="115"/>
      <c r="EG143" s="115"/>
      <c r="EH143" s="115"/>
      <c r="EI143" s="115"/>
    </row>
    <row r="144" spans="1:139" x14ac:dyDescent="0.2">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c r="DW144" s="115"/>
      <c r="DX144" s="115"/>
      <c r="DY144" s="115"/>
      <c r="DZ144" s="115"/>
      <c r="EA144" s="115"/>
      <c r="EB144" s="115"/>
      <c r="EC144" s="115"/>
      <c r="ED144" s="115"/>
      <c r="EE144" s="115"/>
      <c r="EF144" s="115"/>
      <c r="EG144" s="115"/>
      <c r="EH144" s="115"/>
      <c r="EI144" s="115"/>
    </row>
    <row r="145" spans="1:139" x14ac:dyDescent="0.2">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c r="DW145" s="115"/>
      <c r="DX145" s="115"/>
      <c r="DY145" s="115"/>
      <c r="DZ145" s="115"/>
      <c r="EA145" s="115"/>
      <c r="EB145" s="115"/>
      <c r="EC145" s="115"/>
      <c r="ED145" s="115"/>
      <c r="EE145" s="115"/>
      <c r="EF145" s="115"/>
      <c r="EG145" s="115"/>
      <c r="EH145" s="115"/>
      <c r="EI145" s="115"/>
    </row>
    <row r="146" spans="1:139" x14ac:dyDescent="0.2">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c r="DW146" s="115"/>
      <c r="DX146" s="115"/>
      <c r="DY146" s="115"/>
      <c r="DZ146" s="115"/>
      <c r="EA146" s="115"/>
      <c r="EB146" s="115"/>
      <c r="EC146" s="115"/>
      <c r="ED146" s="115"/>
      <c r="EE146" s="115"/>
      <c r="EF146" s="115"/>
      <c r="EG146" s="115"/>
      <c r="EH146" s="115"/>
      <c r="EI146" s="115"/>
    </row>
    <row r="147" spans="1:139" x14ac:dyDescent="0.2">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c r="DW147" s="115"/>
      <c r="DX147" s="115"/>
      <c r="DY147" s="115"/>
      <c r="DZ147" s="115"/>
      <c r="EA147" s="115"/>
      <c r="EB147" s="115"/>
      <c r="EC147" s="115"/>
      <c r="ED147" s="115"/>
      <c r="EE147" s="115"/>
      <c r="EF147" s="115"/>
      <c r="EG147" s="115"/>
      <c r="EH147" s="115"/>
      <c r="EI147" s="115"/>
    </row>
    <row r="148" spans="1:139" x14ac:dyDescent="0.2">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c r="DW148" s="115"/>
      <c r="DX148" s="115"/>
      <c r="DY148" s="115"/>
      <c r="DZ148" s="115"/>
      <c r="EA148" s="115"/>
      <c r="EB148" s="115"/>
      <c r="EC148" s="115"/>
      <c r="ED148" s="115"/>
      <c r="EE148" s="115"/>
      <c r="EF148" s="115"/>
      <c r="EG148" s="115"/>
      <c r="EH148" s="115"/>
      <c r="EI148" s="115"/>
    </row>
    <row r="149" spans="1:139" x14ac:dyDescent="0.2">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c r="DH149" s="115"/>
      <c r="DI149" s="115"/>
      <c r="DJ149" s="115"/>
      <c r="DK149" s="115"/>
      <c r="DL149" s="115"/>
      <c r="DM149" s="115"/>
      <c r="DN149" s="115"/>
      <c r="DO149" s="115"/>
      <c r="DP149" s="115"/>
      <c r="DQ149" s="115"/>
      <c r="DR149" s="115"/>
      <c r="DS149" s="115"/>
      <c r="DT149" s="115"/>
      <c r="DU149" s="115"/>
      <c r="DV149" s="115"/>
      <c r="DW149" s="115"/>
      <c r="DX149" s="115"/>
      <c r="DY149" s="115"/>
      <c r="DZ149" s="115"/>
      <c r="EA149" s="115"/>
      <c r="EB149" s="115"/>
      <c r="EC149" s="115"/>
      <c r="ED149" s="115"/>
      <c r="EE149" s="115"/>
      <c r="EF149" s="115"/>
      <c r="EG149" s="115"/>
      <c r="EH149" s="115"/>
      <c r="EI149" s="115"/>
    </row>
    <row r="150" spans="1:139" x14ac:dyDescent="0.2">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c r="DH150" s="115"/>
      <c r="DI150" s="115"/>
      <c r="DJ150" s="115"/>
      <c r="DK150" s="115"/>
      <c r="DL150" s="115"/>
      <c r="DM150" s="115"/>
      <c r="DN150" s="115"/>
      <c r="DO150" s="115"/>
      <c r="DP150" s="115"/>
      <c r="DQ150" s="115"/>
      <c r="DR150" s="115"/>
      <c r="DS150" s="115"/>
      <c r="DT150" s="115"/>
      <c r="DU150" s="115"/>
      <c r="DV150" s="115"/>
      <c r="DW150" s="115"/>
      <c r="DX150" s="115"/>
      <c r="DY150" s="115"/>
      <c r="DZ150" s="115"/>
      <c r="EA150" s="115"/>
      <c r="EB150" s="115"/>
      <c r="EC150" s="115"/>
      <c r="ED150" s="115"/>
      <c r="EE150" s="115"/>
      <c r="EF150" s="115"/>
      <c r="EG150" s="115"/>
      <c r="EH150" s="115"/>
      <c r="EI150" s="115"/>
    </row>
    <row r="151" spans="1:139" x14ac:dyDescent="0.2">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c r="DW151" s="115"/>
      <c r="DX151" s="115"/>
      <c r="DY151" s="115"/>
      <c r="DZ151" s="115"/>
      <c r="EA151" s="115"/>
      <c r="EB151" s="115"/>
      <c r="EC151" s="115"/>
      <c r="ED151" s="115"/>
      <c r="EE151" s="115"/>
      <c r="EF151" s="115"/>
      <c r="EG151" s="115"/>
      <c r="EH151" s="115"/>
      <c r="EI151" s="115"/>
    </row>
    <row r="152" spans="1:139" x14ac:dyDescent="0.2">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c r="DW152" s="115"/>
      <c r="DX152" s="115"/>
      <c r="DY152" s="115"/>
      <c r="DZ152" s="115"/>
      <c r="EA152" s="115"/>
      <c r="EB152" s="115"/>
      <c r="EC152" s="115"/>
      <c r="ED152" s="115"/>
      <c r="EE152" s="115"/>
      <c r="EF152" s="115"/>
      <c r="EG152" s="115"/>
      <c r="EH152" s="115"/>
      <c r="EI152" s="115"/>
    </row>
    <row r="153" spans="1:139" x14ac:dyDescent="0.2">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c r="DW153" s="115"/>
      <c r="DX153" s="115"/>
      <c r="DY153" s="115"/>
      <c r="DZ153" s="115"/>
      <c r="EA153" s="115"/>
      <c r="EB153" s="115"/>
      <c r="EC153" s="115"/>
      <c r="ED153" s="115"/>
      <c r="EE153" s="115"/>
      <c r="EF153" s="115"/>
      <c r="EG153" s="115"/>
      <c r="EH153" s="115"/>
      <c r="EI153" s="115"/>
    </row>
    <row r="154" spans="1:139" x14ac:dyDescent="0.2">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c r="DW154" s="115"/>
      <c r="DX154" s="115"/>
      <c r="DY154" s="115"/>
      <c r="DZ154" s="115"/>
      <c r="EA154" s="115"/>
      <c r="EB154" s="115"/>
      <c r="EC154" s="115"/>
      <c r="ED154" s="115"/>
      <c r="EE154" s="115"/>
      <c r="EF154" s="115"/>
      <c r="EG154" s="115"/>
      <c r="EH154" s="115"/>
      <c r="EI154" s="115"/>
    </row>
    <row r="155" spans="1:139" x14ac:dyDescent="0.2">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c r="DW155" s="115"/>
      <c r="DX155" s="115"/>
      <c r="DY155" s="115"/>
      <c r="DZ155" s="115"/>
      <c r="EA155" s="115"/>
      <c r="EB155" s="115"/>
      <c r="EC155" s="115"/>
      <c r="ED155" s="115"/>
      <c r="EE155" s="115"/>
      <c r="EF155" s="115"/>
      <c r="EG155" s="115"/>
      <c r="EH155" s="115"/>
      <c r="EI155" s="115"/>
    </row>
    <row r="156" spans="1:139" x14ac:dyDescent="0.2">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c r="DW156" s="115"/>
      <c r="DX156" s="115"/>
      <c r="DY156" s="115"/>
      <c r="DZ156" s="115"/>
      <c r="EA156" s="115"/>
      <c r="EB156" s="115"/>
      <c r="EC156" s="115"/>
      <c r="ED156" s="115"/>
      <c r="EE156" s="115"/>
      <c r="EF156" s="115"/>
      <c r="EG156" s="115"/>
      <c r="EH156" s="115"/>
      <c r="EI156" s="115"/>
    </row>
    <row r="157" spans="1:139" x14ac:dyDescent="0.2">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c r="DH157" s="115"/>
      <c r="DI157" s="115"/>
      <c r="DJ157" s="115"/>
      <c r="DK157" s="115"/>
      <c r="DL157" s="115"/>
      <c r="DM157" s="115"/>
      <c r="DN157" s="115"/>
      <c r="DO157" s="115"/>
      <c r="DP157" s="115"/>
      <c r="DQ157" s="115"/>
      <c r="DR157" s="115"/>
      <c r="DS157" s="115"/>
      <c r="DT157" s="115"/>
      <c r="DU157" s="115"/>
      <c r="DV157" s="115"/>
      <c r="DW157" s="115"/>
      <c r="DX157" s="115"/>
      <c r="DY157" s="115"/>
      <c r="DZ157" s="115"/>
      <c r="EA157" s="115"/>
      <c r="EB157" s="115"/>
      <c r="EC157" s="115"/>
      <c r="ED157" s="115"/>
      <c r="EE157" s="115"/>
      <c r="EF157" s="115"/>
      <c r="EG157" s="115"/>
      <c r="EH157" s="115"/>
      <c r="EI157" s="115"/>
    </row>
    <row r="158" spans="1:139" x14ac:dyDescent="0.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c r="DW158" s="115"/>
      <c r="DX158" s="115"/>
      <c r="DY158" s="115"/>
      <c r="DZ158" s="115"/>
      <c r="EA158" s="115"/>
      <c r="EB158" s="115"/>
      <c r="EC158" s="115"/>
      <c r="ED158" s="115"/>
      <c r="EE158" s="115"/>
      <c r="EF158" s="115"/>
      <c r="EG158" s="115"/>
      <c r="EH158" s="115"/>
      <c r="EI158" s="115"/>
    </row>
    <row r="159" spans="1:139" x14ac:dyDescent="0.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c r="DW159" s="115"/>
      <c r="DX159" s="115"/>
      <c r="DY159" s="115"/>
      <c r="DZ159" s="115"/>
      <c r="EA159" s="115"/>
      <c r="EB159" s="115"/>
      <c r="EC159" s="115"/>
      <c r="ED159" s="115"/>
      <c r="EE159" s="115"/>
      <c r="EF159" s="115"/>
      <c r="EG159" s="115"/>
      <c r="EH159" s="115"/>
      <c r="EI159" s="115"/>
    </row>
    <row r="160" spans="1:139" x14ac:dyDescent="0.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c r="DW160" s="115"/>
      <c r="DX160" s="115"/>
      <c r="DY160" s="115"/>
      <c r="DZ160" s="115"/>
      <c r="EA160" s="115"/>
      <c r="EB160" s="115"/>
      <c r="EC160" s="115"/>
      <c r="ED160" s="115"/>
      <c r="EE160" s="115"/>
      <c r="EF160" s="115"/>
      <c r="EG160" s="115"/>
      <c r="EH160" s="115"/>
      <c r="EI160" s="115"/>
    </row>
    <row r="161" spans="1:139" x14ac:dyDescent="0.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c r="DW161" s="115"/>
      <c r="DX161" s="115"/>
      <c r="DY161" s="115"/>
      <c r="DZ161" s="115"/>
      <c r="EA161" s="115"/>
      <c r="EB161" s="115"/>
      <c r="EC161" s="115"/>
      <c r="ED161" s="115"/>
      <c r="EE161" s="115"/>
      <c r="EF161" s="115"/>
      <c r="EG161" s="115"/>
      <c r="EH161" s="115"/>
      <c r="EI161" s="115"/>
    </row>
    <row r="162" spans="1:139" x14ac:dyDescent="0.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c r="DW162" s="115"/>
      <c r="DX162" s="115"/>
      <c r="DY162" s="115"/>
      <c r="DZ162" s="115"/>
      <c r="EA162" s="115"/>
      <c r="EB162" s="115"/>
      <c r="EC162" s="115"/>
      <c r="ED162" s="115"/>
      <c r="EE162" s="115"/>
      <c r="EF162" s="115"/>
      <c r="EG162" s="115"/>
      <c r="EH162" s="115"/>
      <c r="EI162" s="115"/>
    </row>
    <row r="163" spans="1:139" x14ac:dyDescent="0.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J163" s="115"/>
      <c r="DK163" s="115"/>
      <c r="DL163" s="115"/>
      <c r="DM163" s="115"/>
      <c r="DN163" s="115"/>
      <c r="DO163" s="115"/>
      <c r="DP163" s="115"/>
      <c r="DQ163" s="115"/>
      <c r="DR163" s="115"/>
      <c r="DS163" s="115"/>
      <c r="DT163" s="115"/>
      <c r="DU163" s="115"/>
      <c r="DV163" s="115"/>
      <c r="DW163" s="115"/>
      <c r="DX163" s="115"/>
      <c r="DY163" s="115"/>
      <c r="DZ163" s="115"/>
      <c r="EA163" s="115"/>
      <c r="EB163" s="115"/>
      <c r="EC163" s="115"/>
      <c r="ED163" s="115"/>
      <c r="EE163" s="115"/>
      <c r="EF163" s="115"/>
      <c r="EG163" s="115"/>
      <c r="EH163" s="115"/>
      <c r="EI163" s="115"/>
    </row>
    <row r="164" spans="1:139" x14ac:dyDescent="0.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c r="DH164" s="115"/>
      <c r="DI164" s="115"/>
      <c r="DJ164" s="115"/>
      <c r="DK164" s="115"/>
      <c r="DL164" s="115"/>
      <c r="DM164" s="115"/>
      <c r="DN164" s="115"/>
      <c r="DO164" s="115"/>
      <c r="DP164" s="115"/>
      <c r="DQ164" s="115"/>
      <c r="DR164" s="115"/>
      <c r="DS164" s="115"/>
      <c r="DT164" s="115"/>
      <c r="DU164" s="115"/>
      <c r="DV164" s="115"/>
      <c r="DW164" s="115"/>
      <c r="DX164" s="115"/>
      <c r="DY164" s="115"/>
      <c r="DZ164" s="115"/>
      <c r="EA164" s="115"/>
      <c r="EB164" s="115"/>
      <c r="EC164" s="115"/>
      <c r="ED164" s="115"/>
      <c r="EE164" s="115"/>
      <c r="EF164" s="115"/>
      <c r="EG164" s="115"/>
      <c r="EH164" s="115"/>
      <c r="EI164" s="115"/>
    </row>
    <row r="165" spans="1:139" x14ac:dyDescent="0.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c r="DW165" s="115"/>
      <c r="DX165" s="115"/>
      <c r="DY165" s="115"/>
      <c r="DZ165" s="115"/>
      <c r="EA165" s="115"/>
      <c r="EB165" s="115"/>
      <c r="EC165" s="115"/>
      <c r="ED165" s="115"/>
      <c r="EE165" s="115"/>
      <c r="EF165" s="115"/>
      <c r="EG165" s="115"/>
      <c r="EH165" s="115"/>
      <c r="EI165" s="115"/>
    </row>
    <row r="166" spans="1:139" x14ac:dyDescent="0.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c r="DW166" s="115"/>
      <c r="DX166" s="115"/>
      <c r="DY166" s="115"/>
      <c r="DZ166" s="115"/>
      <c r="EA166" s="115"/>
      <c r="EB166" s="115"/>
      <c r="EC166" s="115"/>
      <c r="ED166" s="115"/>
      <c r="EE166" s="115"/>
      <c r="EF166" s="115"/>
      <c r="EG166" s="115"/>
      <c r="EH166" s="115"/>
      <c r="EI166" s="115"/>
    </row>
    <row r="167" spans="1:139" x14ac:dyDescent="0.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c r="DW167" s="115"/>
      <c r="DX167" s="115"/>
      <c r="DY167" s="115"/>
      <c r="DZ167" s="115"/>
      <c r="EA167" s="115"/>
      <c r="EB167" s="115"/>
      <c r="EC167" s="115"/>
      <c r="ED167" s="115"/>
      <c r="EE167" s="115"/>
      <c r="EF167" s="115"/>
      <c r="EG167" s="115"/>
      <c r="EH167" s="115"/>
      <c r="EI167" s="115"/>
    </row>
    <row r="168" spans="1:139" x14ac:dyDescent="0.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c r="DW168" s="115"/>
      <c r="DX168" s="115"/>
      <c r="DY168" s="115"/>
      <c r="DZ168" s="115"/>
      <c r="EA168" s="115"/>
      <c r="EB168" s="115"/>
      <c r="EC168" s="115"/>
      <c r="ED168" s="115"/>
      <c r="EE168" s="115"/>
      <c r="EF168" s="115"/>
      <c r="EG168" s="115"/>
      <c r="EH168" s="115"/>
      <c r="EI168" s="115"/>
    </row>
    <row r="169" spans="1:139" x14ac:dyDescent="0.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c r="DW169" s="115"/>
      <c r="DX169" s="115"/>
      <c r="DY169" s="115"/>
      <c r="DZ169" s="115"/>
      <c r="EA169" s="115"/>
      <c r="EB169" s="115"/>
      <c r="EC169" s="115"/>
      <c r="ED169" s="115"/>
      <c r="EE169" s="115"/>
      <c r="EF169" s="115"/>
      <c r="EG169" s="115"/>
      <c r="EH169" s="115"/>
      <c r="EI169" s="115"/>
    </row>
    <row r="170" spans="1:139" x14ac:dyDescent="0.2">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c r="DW170" s="115"/>
      <c r="DX170" s="115"/>
      <c r="DY170" s="115"/>
      <c r="DZ170" s="115"/>
      <c r="EA170" s="115"/>
      <c r="EB170" s="115"/>
      <c r="EC170" s="115"/>
      <c r="ED170" s="115"/>
      <c r="EE170" s="115"/>
      <c r="EF170" s="115"/>
      <c r="EG170" s="115"/>
      <c r="EH170" s="115"/>
      <c r="EI170" s="115"/>
    </row>
    <row r="171" spans="1:139" x14ac:dyDescent="0.2">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c r="DW171" s="115"/>
      <c r="DX171" s="115"/>
      <c r="DY171" s="115"/>
      <c r="DZ171" s="115"/>
      <c r="EA171" s="115"/>
      <c r="EB171" s="115"/>
      <c r="EC171" s="115"/>
      <c r="ED171" s="115"/>
      <c r="EE171" s="115"/>
      <c r="EF171" s="115"/>
      <c r="EG171" s="115"/>
      <c r="EH171" s="115"/>
      <c r="EI171" s="115"/>
    </row>
    <row r="172" spans="1:139" x14ac:dyDescent="0.2">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c r="DW172" s="115"/>
      <c r="DX172" s="115"/>
      <c r="DY172" s="115"/>
      <c r="DZ172" s="115"/>
      <c r="EA172" s="115"/>
      <c r="EB172" s="115"/>
      <c r="EC172" s="115"/>
      <c r="ED172" s="115"/>
      <c r="EE172" s="115"/>
      <c r="EF172" s="115"/>
      <c r="EG172" s="115"/>
      <c r="EH172" s="115"/>
      <c r="EI172" s="115"/>
    </row>
    <row r="173" spans="1:139" x14ac:dyDescent="0.2">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c r="DW173" s="115"/>
      <c r="DX173" s="115"/>
      <c r="DY173" s="115"/>
      <c r="DZ173" s="115"/>
      <c r="EA173" s="115"/>
      <c r="EB173" s="115"/>
      <c r="EC173" s="115"/>
      <c r="ED173" s="115"/>
      <c r="EE173" s="115"/>
      <c r="EF173" s="115"/>
      <c r="EG173" s="115"/>
      <c r="EH173" s="115"/>
      <c r="EI173" s="115"/>
    </row>
    <row r="174" spans="1:139" x14ac:dyDescent="0.2">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c r="DW174" s="115"/>
      <c r="DX174" s="115"/>
      <c r="DY174" s="115"/>
      <c r="DZ174" s="115"/>
      <c r="EA174" s="115"/>
      <c r="EB174" s="115"/>
      <c r="EC174" s="115"/>
      <c r="ED174" s="115"/>
      <c r="EE174" s="115"/>
      <c r="EF174" s="115"/>
      <c r="EG174" s="115"/>
      <c r="EH174" s="115"/>
      <c r="EI174" s="115"/>
    </row>
    <row r="175" spans="1:139" x14ac:dyDescent="0.2">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c r="DW175" s="115"/>
      <c r="DX175" s="115"/>
      <c r="DY175" s="115"/>
      <c r="DZ175" s="115"/>
      <c r="EA175" s="115"/>
      <c r="EB175" s="115"/>
      <c r="EC175" s="115"/>
      <c r="ED175" s="115"/>
      <c r="EE175" s="115"/>
      <c r="EF175" s="115"/>
      <c r="EG175" s="115"/>
      <c r="EH175" s="115"/>
      <c r="EI175" s="115"/>
    </row>
    <row r="176" spans="1:139" x14ac:dyDescent="0.2">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c r="DW176" s="115"/>
      <c r="DX176" s="115"/>
      <c r="DY176" s="115"/>
      <c r="DZ176" s="115"/>
      <c r="EA176" s="115"/>
      <c r="EB176" s="115"/>
      <c r="EC176" s="115"/>
      <c r="ED176" s="115"/>
      <c r="EE176" s="115"/>
      <c r="EF176" s="115"/>
      <c r="EG176" s="115"/>
      <c r="EH176" s="115"/>
      <c r="EI176" s="115"/>
    </row>
    <row r="177" spans="1:139" x14ac:dyDescent="0.2">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c r="DW177" s="115"/>
      <c r="DX177" s="115"/>
      <c r="DY177" s="115"/>
      <c r="DZ177" s="115"/>
      <c r="EA177" s="115"/>
      <c r="EB177" s="115"/>
      <c r="EC177" s="115"/>
      <c r="ED177" s="115"/>
      <c r="EE177" s="115"/>
      <c r="EF177" s="115"/>
      <c r="EG177" s="115"/>
      <c r="EH177" s="115"/>
      <c r="EI177" s="115"/>
    </row>
    <row r="178" spans="1:139" x14ac:dyDescent="0.2">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c r="DW178" s="115"/>
      <c r="DX178" s="115"/>
      <c r="DY178" s="115"/>
      <c r="DZ178" s="115"/>
      <c r="EA178" s="115"/>
      <c r="EB178" s="115"/>
      <c r="EC178" s="115"/>
      <c r="ED178" s="115"/>
      <c r="EE178" s="115"/>
      <c r="EF178" s="115"/>
      <c r="EG178" s="115"/>
      <c r="EH178" s="115"/>
      <c r="EI178" s="115"/>
    </row>
    <row r="179" spans="1:139" x14ac:dyDescent="0.2">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c r="DW179" s="115"/>
      <c r="DX179" s="115"/>
      <c r="DY179" s="115"/>
      <c r="DZ179" s="115"/>
      <c r="EA179" s="115"/>
      <c r="EB179" s="115"/>
      <c r="EC179" s="115"/>
      <c r="ED179" s="115"/>
      <c r="EE179" s="115"/>
      <c r="EF179" s="115"/>
      <c r="EG179" s="115"/>
      <c r="EH179" s="115"/>
      <c r="EI179" s="115"/>
    </row>
    <row r="180" spans="1:139" x14ac:dyDescent="0.2">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c r="DW180" s="115"/>
      <c r="DX180" s="115"/>
      <c r="DY180" s="115"/>
      <c r="DZ180" s="115"/>
      <c r="EA180" s="115"/>
      <c r="EB180" s="115"/>
      <c r="EC180" s="115"/>
      <c r="ED180" s="115"/>
      <c r="EE180" s="115"/>
      <c r="EF180" s="115"/>
      <c r="EG180" s="115"/>
      <c r="EH180" s="115"/>
      <c r="EI180" s="115"/>
    </row>
    <row r="181" spans="1:139" x14ac:dyDescent="0.2">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c r="DW181" s="115"/>
      <c r="DX181" s="115"/>
      <c r="DY181" s="115"/>
      <c r="DZ181" s="115"/>
      <c r="EA181" s="115"/>
      <c r="EB181" s="115"/>
      <c r="EC181" s="115"/>
      <c r="ED181" s="115"/>
      <c r="EE181" s="115"/>
      <c r="EF181" s="115"/>
      <c r="EG181" s="115"/>
      <c r="EH181" s="115"/>
      <c r="EI181" s="115"/>
    </row>
    <row r="182" spans="1:139" x14ac:dyDescent="0.2">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c r="DW182" s="115"/>
      <c r="DX182" s="115"/>
      <c r="DY182" s="115"/>
      <c r="DZ182" s="115"/>
      <c r="EA182" s="115"/>
      <c r="EB182" s="115"/>
      <c r="EC182" s="115"/>
      <c r="ED182" s="115"/>
      <c r="EE182" s="115"/>
      <c r="EF182" s="115"/>
      <c r="EG182" s="115"/>
      <c r="EH182" s="115"/>
      <c r="EI182" s="115"/>
    </row>
    <row r="183" spans="1:139" x14ac:dyDescent="0.2">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c r="DW183" s="115"/>
      <c r="DX183" s="115"/>
      <c r="DY183" s="115"/>
      <c r="DZ183" s="115"/>
      <c r="EA183" s="115"/>
      <c r="EB183" s="115"/>
      <c r="EC183" s="115"/>
      <c r="ED183" s="115"/>
      <c r="EE183" s="115"/>
      <c r="EF183" s="115"/>
      <c r="EG183" s="115"/>
      <c r="EH183" s="115"/>
      <c r="EI183" s="115"/>
    </row>
    <row r="184" spans="1:139" x14ac:dyDescent="0.2">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c r="DW184" s="115"/>
      <c r="DX184" s="115"/>
      <c r="DY184" s="115"/>
      <c r="DZ184" s="115"/>
      <c r="EA184" s="115"/>
      <c r="EB184" s="115"/>
      <c r="EC184" s="115"/>
      <c r="ED184" s="115"/>
      <c r="EE184" s="115"/>
      <c r="EF184" s="115"/>
      <c r="EG184" s="115"/>
      <c r="EH184" s="115"/>
      <c r="EI184" s="115"/>
    </row>
    <row r="185" spans="1:139" x14ac:dyDescent="0.2">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c r="DW185" s="115"/>
      <c r="DX185" s="115"/>
      <c r="DY185" s="115"/>
      <c r="DZ185" s="115"/>
      <c r="EA185" s="115"/>
      <c r="EB185" s="115"/>
      <c r="EC185" s="115"/>
      <c r="ED185" s="115"/>
      <c r="EE185" s="115"/>
      <c r="EF185" s="115"/>
      <c r="EG185" s="115"/>
      <c r="EH185" s="115"/>
      <c r="EI185" s="115"/>
    </row>
    <row r="186" spans="1:139" x14ac:dyDescent="0.2">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c r="DW186" s="115"/>
      <c r="DX186" s="115"/>
      <c r="DY186" s="115"/>
      <c r="DZ186" s="115"/>
      <c r="EA186" s="115"/>
      <c r="EB186" s="115"/>
      <c r="EC186" s="115"/>
      <c r="ED186" s="115"/>
      <c r="EE186" s="115"/>
      <c r="EF186" s="115"/>
      <c r="EG186" s="115"/>
      <c r="EH186" s="115"/>
      <c r="EI186" s="115"/>
    </row>
    <row r="187" spans="1:139" x14ac:dyDescent="0.2">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c r="DW187" s="115"/>
      <c r="DX187" s="115"/>
      <c r="DY187" s="115"/>
      <c r="DZ187" s="115"/>
      <c r="EA187" s="115"/>
      <c r="EB187" s="115"/>
      <c r="EC187" s="115"/>
      <c r="ED187" s="115"/>
      <c r="EE187" s="115"/>
      <c r="EF187" s="115"/>
      <c r="EG187" s="115"/>
      <c r="EH187" s="115"/>
      <c r="EI187" s="115"/>
    </row>
    <row r="188" spans="1:139" x14ac:dyDescent="0.2">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c r="DW188" s="115"/>
      <c r="DX188" s="115"/>
      <c r="DY188" s="115"/>
      <c r="DZ188" s="115"/>
      <c r="EA188" s="115"/>
      <c r="EB188" s="115"/>
      <c r="EC188" s="115"/>
      <c r="ED188" s="115"/>
      <c r="EE188" s="115"/>
      <c r="EF188" s="115"/>
      <c r="EG188" s="115"/>
      <c r="EH188" s="115"/>
      <c r="EI188" s="115"/>
    </row>
    <row r="189" spans="1:139" x14ac:dyDescent="0.2">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c r="DW189" s="115"/>
      <c r="DX189" s="115"/>
      <c r="DY189" s="115"/>
      <c r="DZ189" s="115"/>
      <c r="EA189" s="115"/>
      <c r="EB189" s="115"/>
      <c r="EC189" s="115"/>
      <c r="ED189" s="115"/>
      <c r="EE189" s="115"/>
      <c r="EF189" s="115"/>
      <c r="EG189" s="115"/>
      <c r="EH189" s="115"/>
      <c r="EI189" s="115"/>
    </row>
    <row r="190" spans="1:139" x14ac:dyDescent="0.2">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c r="DW190" s="115"/>
      <c r="DX190" s="115"/>
      <c r="DY190" s="115"/>
      <c r="DZ190" s="115"/>
      <c r="EA190" s="115"/>
      <c r="EB190" s="115"/>
      <c r="EC190" s="115"/>
      <c r="ED190" s="115"/>
      <c r="EE190" s="115"/>
      <c r="EF190" s="115"/>
      <c r="EG190" s="115"/>
      <c r="EH190" s="115"/>
      <c r="EI190" s="115"/>
    </row>
    <row r="191" spans="1:139" x14ac:dyDescent="0.2">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c r="DW191" s="115"/>
      <c r="DX191" s="115"/>
      <c r="DY191" s="115"/>
      <c r="DZ191" s="115"/>
      <c r="EA191" s="115"/>
      <c r="EB191" s="115"/>
      <c r="EC191" s="115"/>
      <c r="ED191" s="115"/>
      <c r="EE191" s="115"/>
      <c r="EF191" s="115"/>
      <c r="EG191" s="115"/>
      <c r="EH191" s="115"/>
      <c r="EI191" s="115"/>
    </row>
    <row r="192" spans="1:139" x14ac:dyDescent="0.2">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c r="DH192" s="115"/>
      <c r="DI192" s="115"/>
      <c r="DJ192" s="115"/>
      <c r="DK192" s="115"/>
      <c r="DL192" s="115"/>
      <c r="DM192" s="115"/>
      <c r="DN192" s="115"/>
      <c r="DO192" s="115"/>
      <c r="DP192" s="115"/>
      <c r="DQ192" s="115"/>
      <c r="DR192" s="115"/>
      <c r="DS192" s="115"/>
      <c r="DT192" s="115"/>
      <c r="DU192" s="115"/>
      <c r="DV192" s="115"/>
      <c r="DW192" s="115"/>
      <c r="DX192" s="115"/>
      <c r="DY192" s="115"/>
      <c r="DZ192" s="115"/>
      <c r="EA192" s="115"/>
      <c r="EB192" s="115"/>
      <c r="EC192" s="115"/>
      <c r="ED192" s="115"/>
      <c r="EE192" s="115"/>
      <c r="EF192" s="115"/>
      <c r="EG192" s="115"/>
      <c r="EH192" s="115"/>
      <c r="EI192" s="115"/>
    </row>
    <row r="193" spans="1:139" x14ac:dyDescent="0.2">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c r="DW193" s="115"/>
      <c r="DX193" s="115"/>
      <c r="DY193" s="115"/>
      <c r="DZ193" s="115"/>
      <c r="EA193" s="115"/>
      <c r="EB193" s="115"/>
      <c r="EC193" s="115"/>
      <c r="ED193" s="115"/>
      <c r="EE193" s="115"/>
      <c r="EF193" s="115"/>
      <c r="EG193" s="115"/>
      <c r="EH193" s="115"/>
      <c r="EI193" s="115"/>
    </row>
    <row r="194" spans="1:139" x14ac:dyDescent="0.2">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c r="DH194" s="115"/>
      <c r="DI194" s="115"/>
      <c r="DJ194" s="115"/>
      <c r="DK194" s="115"/>
      <c r="DL194" s="115"/>
      <c r="DM194" s="115"/>
      <c r="DN194" s="115"/>
      <c r="DO194" s="115"/>
      <c r="DP194" s="115"/>
      <c r="DQ194" s="115"/>
      <c r="DR194" s="115"/>
      <c r="DS194" s="115"/>
      <c r="DT194" s="115"/>
      <c r="DU194" s="115"/>
      <c r="DV194" s="115"/>
      <c r="DW194" s="115"/>
      <c r="DX194" s="115"/>
      <c r="DY194" s="115"/>
      <c r="DZ194" s="115"/>
      <c r="EA194" s="115"/>
      <c r="EB194" s="115"/>
      <c r="EC194" s="115"/>
      <c r="ED194" s="115"/>
      <c r="EE194" s="115"/>
      <c r="EF194" s="115"/>
      <c r="EG194" s="115"/>
      <c r="EH194" s="115"/>
      <c r="EI194" s="115"/>
    </row>
    <row r="195" spans="1:139" x14ac:dyDescent="0.2">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c r="DW195" s="115"/>
      <c r="DX195" s="115"/>
      <c r="DY195" s="115"/>
      <c r="DZ195" s="115"/>
      <c r="EA195" s="115"/>
      <c r="EB195" s="115"/>
      <c r="EC195" s="115"/>
      <c r="ED195" s="115"/>
      <c r="EE195" s="115"/>
      <c r="EF195" s="115"/>
      <c r="EG195" s="115"/>
      <c r="EH195" s="115"/>
      <c r="EI195" s="115"/>
    </row>
    <row r="196" spans="1:139" x14ac:dyDescent="0.2">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c r="DW196" s="115"/>
      <c r="DX196" s="115"/>
      <c r="DY196" s="115"/>
      <c r="DZ196" s="115"/>
      <c r="EA196" s="115"/>
      <c r="EB196" s="115"/>
      <c r="EC196" s="115"/>
      <c r="ED196" s="115"/>
      <c r="EE196" s="115"/>
      <c r="EF196" s="115"/>
      <c r="EG196" s="115"/>
      <c r="EH196" s="115"/>
      <c r="EI196" s="115"/>
    </row>
    <row r="197" spans="1:139" x14ac:dyDescent="0.2">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c r="DW197" s="115"/>
      <c r="DX197" s="115"/>
      <c r="DY197" s="115"/>
      <c r="DZ197" s="115"/>
      <c r="EA197" s="115"/>
      <c r="EB197" s="115"/>
      <c r="EC197" s="115"/>
      <c r="ED197" s="115"/>
      <c r="EE197" s="115"/>
      <c r="EF197" s="115"/>
      <c r="EG197" s="115"/>
      <c r="EH197" s="115"/>
      <c r="EI197" s="115"/>
    </row>
    <row r="198" spans="1:139" x14ac:dyDescent="0.2">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c r="DW198" s="115"/>
      <c r="DX198" s="115"/>
      <c r="DY198" s="115"/>
      <c r="DZ198" s="115"/>
      <c r="EA198" s="115"/>
      <c r="EB198" s="115"/>
      <c r="EC198" s="115"/>
      <c r="ED198" s="115"/>
      <c r="EE198" s="115"/>
      <c r="EF198" s="115"/>
      <c r="EG198" s="115"/>
      <c r="EH198" s="115"/>
      <c r="EI198" s="115"/>
    </row>
    <row r="199" spans="1:139" x14ac:dyDescent="0.2">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c r="DH199" s="115"/>
      <c r="DI199" s="115"/>
      <c r="DJ199" s="115"/>
      <c r="DK199" s="115"/>
      <c r="DL199" s="115"/>
      <c r="DM199" s="115"/>
      <c r="DN199" s="115"/>
      <c r="DO199" s="115"/>
      <c r="DP199" s="115"/>
      <c r="DQ199" s="115"/>
      <c r="DR199" s="115"/>
      <c r="DS199" s="115"/>
      <c r="DT199" s="115"/>
      <c r="DU199" s="115"/>
      <c r="DV199" s="115"/>
      <c r="DW199" s="115"/>
      <c r="DX199" s="115"/>
      <c r="DY199" s="115"/>
      <c r="DZ199" s="115"/>
      <c r="EA199" s="115"/>
      <c r="EB199" s="115"/>
      <c r="EC199" s="115"/>
      <c r="ED199" s="115"/>
      <c r="EE199" s="115"/>
      <c r="EF199" s="115"/>
      <c r="EG199" s="115"/>
      <c r="EH199" s="115"/>
      <c r="EI199" s="115"/>
    </row>
    <row r="200" spans="1:139" x14ac:dyDescent="0.2">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row>
    <row r="201" spans="1:139" x14ac:dyDescent="0.2">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c r="DW201" s="115"/>
      <c r="DX201" s="115"/>
      <c r="DY201" s="115"/>
      <c r="DZ201" s="115"/>
      <c r="EA201" s="115"/>
      <c r="EB201" s="115"/>
      <c r="EC201" s="115"/>
      <c r="ED201" s="115"/>
      <c r="EE201" s="115"/>
      <c r="EF201" s="115"/>
      <c r="EG201" s="115"/>
      <c r="EH201" s="115"/>
      <c r="EI201" s="115"/>
    </row>
    <row r="202" spans="1:139" x14ac:dyDescent="0.2">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c r="DW202" s="115"/>
      <c r="DX202" s="115"/>
      <c r="DY202" s="115"/>
      <c r="DZ202" s="115"/>
      <c r="EA202" s="115"/>
      <c r="EB202" s="115"/>
      <c r="EC202" s="115"/>
      <c r="ED202" s="115"/>
      <c r="EE202" s="115"/>
      <c r="EF202" s="115"/>
      <c r="EG202" s="115"/>
      <c r="EH202" s="115"/>
      <c r="EI202" s="115"/>
    </row>
    <row r="203" spans="1:139" x14ac:dyDescent="0.2">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c r="DW203" s="115"/>
      <c r="DX203" s="115"/>
      <c r="DY203" s="115"/>
      <c r="DZ203" s="115"/>
      <c r="EA203" s="115"/>
      <c r="EB203" s="115"/>
      <c r="EC203" s="115"/>
      <c r="ED203" s="115"/>
      <c r="EE203" s="115"/>
      <c r="EF203" s="115"/>
      <c r="EG203" s="115"/>
      <c r="EH203" s="115"/>
      <c r="EI203" s="115"/>
    </row>
    <row r="204" spans="1:139" x14ac:dyDescent="0.2">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c r="DH204" s="115"/>
      <c r="DI204" s="115"/>
      <c r="DJ204" s="115"/>
      <c r="DK204" s="115"/>
      <c r="DL204" s="115"/>
      <c r="DM204" s="115"/>
      <c r="DN204" s="115"/>
      <c r="DO204" s="115"/>
      <c r="DP204" s="115"/>
      <c r="DQ204" s="115"/>
      <c r="DR204" s="115"/>
      <c r="DS204" s="115"/>
      <c r="DT204" s="115"/>
      <c r="DU204" s="115"/>
      <c r="DV204" s="115"/>
      <c r="DW204" s="115"/>
      <c r="DX204" s="115"/>
      <c r="DY204" s="115"/>
      <c r="DZ204" s="115"/>
      <c r="EA204" s="115"/>
      <c r="EB204" s="115"/>
      <c r="EC204" s="115"/>
      <c r="ED204" s="115"/>
      <c r="EE204" s="115"/>
      <c r="EF204" s="115"/>
      <c r="EG204" s="115"/>
      <c r="EH204" s="115"/>
      <c r="EI204" s="115"/>
    </row>
    <row r="205" spans="1:139" x14ac:dyDescent="0.2">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c r="DH205" s="115"/>
      <c r="DI205" s="115"/>
      <c r="DJ205" s="115"/>
      <c r="DK205" s="115"/>
      <c r="DL205" s="115"/>
      <c r="DM205" s="115"/>
      <c r="DN205" s="115"/>
      <c r="DO205" s="115"/>
      <c r="DP205" s="115"/>
      <c r="DQ205" s="115"/>
      <c r="DR205" s="115"/>
      <c r="DS205" s="115"/>
      <c r="DT205" s="115"/>
      <c r="DU205" s="115"/>
      <c r="DV205" s="115"/>
      <c r="DW205" s="115"/>
      <c r="DX205" s="115"/>
      <c r="DY205" s="115"/>
      <c r="DZ205" s="115"/>
      <c r="EA205" s="115"/>
      <c r="EB205" s="115"/>
      <c r="EC205" s="115"/>
      <c r="ED205" s="115"/>
      <c r="EE205" s="115"/>
      <c r="EF205" s="115"/>
      <c r="EG205" s="115"/>
      <c r="EH205" s="115"/>
      <c r="EI205" s="115"/>
    </row>
    <row r="206" spans="1:139" x14ac:dyDescent="0.2">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c r="DW206" s="115"/>
      <c r="DX206" s="115"/>
      <c r="DY206" s="115"/>
      <c r="DZ206" s="115"/>
      <c r="EA206" s="115"/>
      <c r="EB206" s="115"/>
      <c r="EC206" s="115"/>
      <c r="ED206" s="115"/>
      <c r="EE206" s="115"/>
      <c r="EF206" s="115"/>
      <c r="EG206" s="115"/>
      <c r="EH206" s="115"/>
      <c r="EI206" s="115"/>
    </row>
    <row r="207" spans="1:139" x14ac:dyDescent="0.2">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c r="DW207" s="115"/>
      <c r="DX207" s="115"/>
      <c r="DY207" s="115"/>
      <c r="DZ207" s="115"/>
      <c r="EA207" s="115"/>
      <c r="EB207" s="115"/>
      <c r="EC207" s="115"/>
      <c r="ED207" s="115"/>
      <c r="EE207" s="115"/>
      <c r="EF207" s="115"/>
      <c r="EG207" s="115"/>
      <c r="EH207" s="115"/>
      <c r="EI207" s="115"/>
    </row>
    <row r="208" spans="1:139" x14ac:dyDescent="0.2">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c r="DW208" s="115"/>
      <c r="DX208" s="115"/>
      <c r="DY208" s="115"/>
      <c r="DZ208" s="115"/>
      <c r="EA208" s="115"/>
      <c r="EB208" s="115"/>
      <c r="EC208" s="115"/>
      <c r="ED208" s="115"/>
      <c r="EE208" s="115"/>
      <c r="EF208" s="115"/>
      <c r="EG208" s="115"/>
      <c r="EH208" s="115"/>
      <c r="EI208" s="115"/>
    </row>
    <row r="209" spans="1:139" x14ac:dyDescent="0.2">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c r="DW209" s="115"/>
      <c r="DX209" s="115"/>
      <c r="DY209" s="115"/>
      <c r="DZ209" s="115"/>
      <c r="EA209" s="115"/>
      <c r="EB209" s="115"/>
      <c r="EC209" s="115"/>
      <c r="ED209" s="115"/>
      <c r="EE209" s="115"/>
      <c r="EF209" s="115"/>
      <c r="EG209" s="115"/>
      <c r="EH209" s="115"/>
      <c r="EI209" s="115"/>
    </row>
    <row r="210" spans="1:139" x14ac:dyDescent="0.2">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c r="DW210" s="115"/>
      <c r="DX210" s="115"/>
      <c r="DY210" s="115"/>
      <c r="DZ210" s="115"/>
      <c r="EA210" s="115"/>
      <c r="EB210" s="115"/>
      <c r="EC210" s="115"/>
      <c r="ED210" s="115"/>
      <c r="EE210" s="115"/>
      <c r="EF210" s="115"/>
      <c r="EG210" s="115"/>
      <c r="EH210" s="115"/>
      <c r="EI210" s="115"/>
    </row>
    <row r="211" spans="1:139" x14ac:dyDescent="0.2">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c r="DW211" s="115"/>
      <c r="DX211" s="115"/>
      <c r="DY211" s="115"/>
      <c r="DZ211" s="115"/>
      <c r="EA211" s="115"/>
      <c r="EB211" s="115"/>
      <c r="EC211" s="115"/>
      <c r="ED211" s="115"/>
      <c r="EE211" s="115"/>
      <c r="EF211" s="115"/>
      <c r="EG211" s="115"/>
      <c r="EH211" s="115"/>
      <c r="EI211" s="115"/>
    </row>
    <row r="212" spans="1:139" x14ac:dyDescent="0.2">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c r="DW212" s="115"/>
      <c r="DX212" s="115"/>
      <c r="DY212" s="115"/>
      <c r="DZ212" s="115"/>
      <c r="EA212" s="115"/>
      <c r="EB212" s="115"/>
      <c r="EC212" s="115"/>
      <c r="ED212" s="115"/>
      <c r="EE212" s="115"/>
      <c r="EF212" s="115"/>
      <c r="EG212" s="115"/>
      <c r="EH212" s="115"/>
      <c r="EI212" s="115"/>
    </row>
    <row r="213" spans="1:139" x14ac:dyDescent="0.2">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c r="DW213" s="115"/>
      <c r="DX213" s="115"/>
      <c r="DY213" s="115"/>
      <c r="DZ213" s="115"/>
      <c r="EA213" s="115"/>
      <c r="EB213" s="115"/>
      <c r="EC213" s="115"/>
      <c r="ED213" s="115"/>
      <c r="EE213" s="115"/>
      <c r="EF213" s="115"/>
      <c r="EG213" s="115"/>
      <c r="EH213" s="115"/>
      <c r="EI213" s="115"/>
    </row>
    <row r="214" spans="1:139" x14ac:dyDescent="0.2">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c r="DW214" s="115"/>
      <c r="DX214" s="115"/>
      <c r="DY214" s="115"/>
      <c r="DZ214" s="115"/>
      <c r="EA214" s="115"/>
      <c r="EB214" s="115"/>
      <c r="EC214" s="115"/>
      <c r="ED214" s="115"/>
      <c r="EE214" s="115"/>
      <c r="EF214" s="115"/>
      <c r="EG214" s="115"/>
      <c r="EH214" s="115"/>
      <c r="EI214" s="115"/>
    </row>
    <row r="215" spans="1:139" x14ac:dyDescent="0.2">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c r="DW215" s="115"/>
      <c r="DX215" s="115"/>
      <c r="DY215" s="115"/>
      <c r="DZ215" s="115"/>
      <c r="EA215" s="115"/>
      <c r="EB215" s="115"/>
      <c r="EC215" s="115"/>
      <c r="ED215" s="115"/>
      <c r="EE215" s="115"/>
      <c r="EF215" s="115"/>
      <c r="EG215" s="115"/>
      <c r="EH215" s="115"/>
      <c r="EI215" s="115"/>
    </row>
    <row r="216" spans="1:139" x14ac:dyDescent="0.2">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c r="DW216" s="115"/>
      <c r="DX216" s="115"/>
      <c r="DY216" s="115"/>
      <c r="DZ216" s="115"/>
      <c r="EA216" s="115"/>
      <c r="EB216" s="115"/>
      <c r="EC216" s="115"/>
      <c r="ED216" s="115"/>
      <c r="EE216" s="115"/>
      <c r="EF216" s="115"/>
      <c r="EG216" s="115"/>
      <c r="EH216" s="115"/>
      <c r="EI216" s="115"/>
    </row>
    <row r="217" spans="1:139" x14ac:dyDescent="0.2">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c r="DW217" s="115"/>
      <c r="DX217" s="115"/>
      <c r="DY217" s="115"/>
      <c r="DZ217" s="115"/>
      <c r="EA217" s="115"/>
      <c r="EB217" s="115"/>
      <c r="EC217" s="115"/>
      <c r="ED217" s="115"/>
      <c r="EE217" s="115"/>
      <c r="EF217" s="115"/>
      <c r="EG217" s="115"/>
      <c r="EH217" s="115"/>
      <c r="EI217" s="115"/>
    </row>
    <row r="218" spans="1:139" x14ac:dyDescent="0.2">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c r="DW218" s="115"/>
      <c r="DX218" s="115"/>
      <c r="DY218" s="115"/>
      <c r="DZ218" s="115"/>
      <c r="EA218" s="115"/>
      <c r="EB218" s="115"/>
      <c r="EC218" s="115"/>
      <c r="ED218" s="115"/>
      <c r="EE218" s="115"/>
      <c r="EF218" s="115"/>
      <c r="EG218" s="115"/>
      <c r="EH218" s="115"/>
      <c r="EI218" s="115"/>
    </row>
    <row r="219" spans="1:139" x14ac:dyDescent="0.2">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c r="DW219" s="115"/>
      <c r="DX219" s="115"/>
      <c r="DY219" s="115"/>
      <c r="DZ219" s="115"/>
      <c r="EA219" s="115"/>
      <c r="EB219" s="115"/>
      <c r="EC219" s="115"/>
      <c r="ED219" s="115"/>
      <c r="EE219" s="115"/>
      <c r="EF219" s="115"/>
      <c r="EG219" s="115"/>
      <c r="EH219" s="115"/>
      <c r="EI219" s="115"/>
    </row>
    <row r="220" spans="1:139" x14ac:dyDescent="0.2">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c r="DW220" s="115"/>
      <c r="DX220" s="115"/>
      <c r="DY220" s="115"/>
      <c r="DZ220" s="115"/>
      <c r="EA220" s="115"/>
      <c r="EB220" s="115"/>
      <c r="EC220" s="115"/>
      <c r="ED220" s="115"/>
      <c r="EE220" s="115"/>
      <c r="EF220" s="115"/>
      <c r="EG220" s="115"/>
      <c r="EH220" s="115"/>
      <c r="EI220" s="115"/>
    </row>
    <row r="221" spans="1:139" x14ac:dyDescent="0.2">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c r="DW221" s="115"/>
      <c r="DX221" s="115"/>
      <c r="DY221" s="115"/>
      <c r="DZ221" s="115"/>
      <c r="EA221" s="115"/>
      <c r="EB221" s="115"/>
      <c r="EC221" s="115"/>
      <c r="ED221" s="115"/>
      <c r="EE221" s="115"/>
      <c r="EF221" s="115"/>
      <c r="EG221" s="115"/>
      <c r="EH221" s="115"/>
      <c r="EI221" s="115"/>
    </row>
    <row r="222" spans="1:139" x14ac:dyDescent="0.2">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c r="DW222" s="115"/>
      <c r="DX222" s="115"/>
      <c r="DY222" s="115"/>
      <c r="DZ222" s="115"/>
      <c r="EA222" s="115"/>
      <c r="EB222" s="115"/>
      <c r="EC222" s="115"/>
      <c r="ED222" s="115"/>
      <c r="EE222" s="115"/>
      <c r="EF222" s="115"/>
      <c r="EG222" s="115"/>
      <c r="EH222" s="115"/>
      <c r="EI222" s="115"/>
    </row>
    <row r="223" spans="1:139" x14ac:dyDescent="0.2">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c r="DW223" s="115"/>
      <c r="DX223" s="115"/>
      <c r="DY223" s="115"/>
      <c r="DZ223" s="115"/>
      <c r="EA223" s="115"/>
      <c r="EB223" s="115"/>
      <c r="EC223" s="115"/>
      <c r="ED223" s="115"/>
      <c r="EE223" s="115"/>
      <c r="EF223" s="115"/>
      <c r="EG223" s="115"/>
      <c r="EH223" s="115"/>
      <c r="EI223" s="115"/>
    </row>
    <row r="224" spans="1:139" x14ac:dyDescent="0.2">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c r="DW224" s="115"/>
      <c r="DX224" s="115"/>
      <c r="DY224" s="115"/>
      <c r="DZ224" s="115"/>
      <c r="EA224" s="115"/>
      <c r="EB224" s="115"/>
      <c r="EC224" s="115"/>
      <c r="ED224" s="115"/>
      <c r="EE224" s="115"/>
      <c r="EF224" s="115"/>
      <c r="EG224" s="115"/>
      <c r="EH224" s="115"/>
      <c r="EI224" s="115"/>
    </row>
    <row r="225" spans="1:139" x14ac:dyDescent="0.2">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c r="DW225" s="115"/>
      <c r="DX225" s="115"/>
      <c r="DY225" s="115"/>
      <c r="DZ225" s="115"/>
      <c r="EA225" s="115"/>
      <c r="EB225" s="115"/>
      <c r="EC225" s="115"/>
      <c r="ED225" s="115"/>
      <c r="EE225" s="115"/>
      <c r="EF225" s="115"/>
      <c r="EG225" s="115"/>
      <c r="EH225" s="115"/>
      <c r="EI225" s="115"/>
    </row>
    <row r="226" spans="1:139" x14ac:dyDescent="0.2">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row>
    <row r="227" spans="1:139" x14ac:dyDescent="0.2">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c r="DW227" s="115"/>
      <c r="DX227" s="115"/>
      <c r="DY227" s="115"/>
      <c r="DZ227" s="115"/>
      <c r="EA227" s="115"/>
      <c r="EB227" s="115"/>
      <c r="EC227" s="115"/>
      <c r="ED227" s="115"/>
      <c r="EE227" s="115"/>
      <c r="EF227" s="115"/>
      <c r="EG227" s="115"/>
      <c r="EH227" s="115"/>
      <c r="EI227" s="115"/>
    </row>
    <row r="228" spans="1:139" x14ac:dyDescent="0.2">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c r="DW228" s="115"/>
      <c r="DX228" s="115"/>
      <c r="DY228" s="115"/>
      <c r="DZ228" s="115"/>
      <c r="EA228" s="115"/>
      <c r="EB228" s="115"/>
      <c r="EC228" s="115"/>
      <c r="ED228" s="115"/>
      <c r="EE228" s="115"/>
      <c r="EF228" s="115"/>
      <c r="EG228" s="115"/>
      <c r="EH228" s="115"/>
      <c r="EI228" s="115"/>
    </row>
    <row r="229" spans="1:139" x14ac:dyDescent="0.2">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row>
    <row r="230" spans="1:139" x14ac:dyDescent="0.2">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c r="DW230" s="115"/>
      <c r="DX230" s="115"/>
      <c r="DY230" s="115"/>
      <c r="DZ230" s="115"/>
      <c r="EA230" s="115"/>
      <c r="EB230" s="115"/>
      <c r="EC230" s="115"/>
      <c r="ED230" s="115"/>
      <c r="EE230" s="115"/>
      <c r="EF230" s="115"/>
      <c r="EG230" s="115"/>
      <c r="EH230" s="115"/>
      <c r="EI230" s="115"/>
    </row>
    <row r="231" spans="1:139" x14ac:dyDescent="0.2">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row>
    <row r="232" spans="1:139" x14ac:dyDescent="0.2">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row>
    <row r="233" spans="1:139" x14ac:dyDescent="0.2">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c r="DW233" s="115"/>
      <c r="DX233" s="115"/>
      <c r="DY233" s="115"/>
      <c r="DZ233" s="115"/>
      <c r="EA233" s="115"/>
      <c r="EB233" s="115"/>
      <c r="EC233" s="115"/>
      <c r="ED233" s="115"/>
      <c r="EE233" s="115"/>
      <c r="EF233" s="115"/>
      <c r="EG233" s="115"/>
      <c r="EH233" s="115"/>
      <c r="EI233" s="115"/>
    </row>
    <row r="234" spans="1:139" x14ac:dyDescent="0.2">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c r="DW234" s="115"/>
      <c r="DX234" s="115"/>
      <c r="DY234" s="115"/>
      <c r="DZ234" s="115"/>
      <c r="EA234" s="115"/>
      <c r="EB234" s="115"/>
      <c r="EC234" s="115"/>
      <c r="ED234" s="115"/>
      <c r="EE234" s="115"/>
      <c r="EF234" s="115"/>
      <c r="EG234" s="115"/>
      <c r="EH234" s="115"/>
      <c r="EI234" s="115"/>
    </row>
    <row r="235" spans="1:139" x14ac:dyDescent="0.2">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c r="DW235" s="115"/>
      <c r="DX235" s="115"/>
      <c r="DY235" s="115"/>
      <c r="DZ235" s="115"/>
      <c r="EA235" s="115"/>
      <c r="EB235" s="115"/>
      <c r="EC235" s="115"/>
      <c r="ED235" s="115"/>
      <c r="EE235" s="115"/>
      <c r="EF235" s="115"/>
      <c r="EG235" s="115"/>
      <c r="EH235" s="115"/>
      <c r="EI235" s="115"/>
    </row>
    <row r="236" spans="1:139" x14ac:dyDescent="0.2">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c r="DW236" s="115"/>
      <c r="DX236" s="115"/>
      <c r="DY236" s="115"/>
      <c r="DZ236" s="115"/>
      <c r="EA236" s="115"/>
      <c r="EB236" s="115"/>
      <c r="EC236" s="115"/>
      <c r="ED236" s="115"/>
      <c r="EE236" s="115"/>
      <c r="EF236" s="115"/>
      <c r="EG236" s="115"/>
      <c r="EH236" s="115"/>
      <c r="EI236" s="115"/>
    </row>
    <row r="237" spans="1:139" x14ac:dyDescent="0.2">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c r="DW237" s="115"/>
      <c r="DX237" s="115"/>
      <c r="DY237" s="115"/>
      <c r="DZ237" s="115"/>
      <c r="EA237" s="115"/>
      <c r="EB237" s="115"/>
      <c r="EC237" s="115"/>
      <c r="ED237" s="115"/>
      <c r="EE237" s="115"/>
      <c r="EF237" s="115"/>
      <c r="EG237" s="115"/>
      <c r="EH237" s="115"/>
      <c r="EI237" s="115"/>
    </row>
    <row r="238" spans="1:139" x14ac:dyDescent="0.2">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c r="DW238" s="115"/>
      <c r="DX238" s="115"/>
      <c r="DY238" s="115"/>
      <c r="DZ238" s="115"/>
      <c r="EA238" s="115"/>
      <c r="EB238" s="115"/>
      <c r="EC238" s="115"/>
      <c r="ED238" s="115"/>
      <c r="EE238" s="115"/>
      <c r="EF238" s="115"/>
      <c r="EG238" s="115"/>
      <c r="EH238" s="115"/>
      <c r="EI238" s="115"/>
    </row>
    <row r="239" spans="1:139" x14ac:dyDescent="0.2">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c r="DW239" s="115"/>
      <c r="DX239" s="115"/>
      <c r="DY239" s="115"/>
      <c r="DZ239" s="115"/>
      <c r="EA239" s="115"/>
      <c r="EB239" s="115"/>
      <c r="EC239" s="115"/>
      <c r="ED239" s="115"/>
      <c r="EE239" s="115"/>
      <c r="EF239" s="115"/>
      <c r="EG239" s="115"/>
      <c r="EH239" s="115"/>
      <c r="EI239" s="115"/>
    </row>
    <row r="240" spans="1:139" x14ac:dyDescent="0.2">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c r="DW240" s="115"/>
      <c r="DX240" s="115"/>
      <c r="DY240" s="115"/>
      <c r="DZ240" s="115"/>
      <c r="EA240" s="115"/>
      <c r="EB240" s="115"/>
      <c r="EC240" s="115"/>
      <c r="ED240" s="115"/>
      <c r="EE240" s="115"/>
      <c r="EF240" s="115"/>
      <c r="EG240" s="115"/>
      <c r="EH240" s="115"/>
      <c r="EI240" s="115"/>
    </row>
    <row r="241" spans="1:139" x14ac:dyDescent="0.2">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c r="DW241" s="115"/>
      <c r="DX241" s="115"/>
      <c r="DY241" s="115"/>
      <c r="DZ241" s="115"/>
      <c r="EA241" s="115"/>
      <c r="EB241" s="115"/>
      <c r="EC241" s="115"/>
      <c r="ED241" s="115"/>
      <c r="EE241" s="115"/>
      <c r="EF241" s="115"/>
      <c r="EG241" s="115"/>
      <c r="EH241" s="115"/>
      <c r="EI241" s="115"/>
    </row>
    <row r="242" spans="1:139" x14ac:dyDescent="0.2">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c r="DW242" s="115"/>
      <c r="DX242" s="115"/>
      <c r="DY242" s="115"/>
      <c r="DZ242" s="115"/>
      <c r="EA242" s="115"/>
      <c r="EB242" s="115"/>
      <c r="EC242" s="115"/>
      <c r="ED242" s="115"/>
      <c r="EE242" s="115"/>
      <c r="EF242" s="115"/>
      <c r="EG242" s="115"/>
      <c r="EH242" s="115"/>
      <c r="EI242" s="115"/>
    </row>
    <row r="243" spans="1:139" x14ac:dyDescent="0.2">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c r="DW243" s="115"/>
      <c r="DX243" s="115"/>
      <c r="DY243" s="115"/>
      <c r="DZ243" s="115"/>
      <c r="EA243" s="115"/>
      <c r="EB243" s="115"/>
      <c r="EC243" s="115"/>
      <c r="ED243" s="115"/>
      <c r="EE243" s="115"/>
      <c r="EF243" s="115"/>
      <c r="EG243" s="115"/>
      <c r="EH243" s="115"/>
      <c r="EI243" s="115"/>
    </row>
    <row r="244" spans="1:139" x14ac:dyDescent="0.2">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c r="DW244" s="115"/>
      <c r="DX244" s="115"/>
      <c r="DY244" s="115"/>
      <c r="DZ244" s="115"/>
      <c r="EA244" s="115"/>
      <c r="EB244" s="115"/>
      <c r="EC244" s="115"/>
      <c r="ED244" s="115"/>
      <c r="EE244" s="115"/>
      <c r="EF244" s="115"/>
      <c r="EG244" s="115"/>
      <c r="EH244" s="115"/>
      <c r="EI244" s="115"/>
    </row>
    <row r="245" spans="1:139" x14ac:dyDescent="0.2">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c r="DH245" s="115"/>
      <c r="DI245" s="115"/>
      <c r="DJ245" s="115"/>
      <c r="DK245" s="115"/>
      <c r="DL245" s="115"/>
      <c r="DM245" s="115"/>
      <c r="DN245" s="115"/>
      <c r="DO245" s="115"/>
      <c r="DP245" s="115"/>
      <c r="DQ245" s="115"/>
      <c r="DR245" s="115"/>
      <c r="DS245" s="115"/>
      <c r="DT245" s="115"/>
      <c r="DU245" s="115"/>
      <c r="DV245" s="115"/>
      <c r="DW245" s="115"/>
      <c r="DX245" s="115"/>
      <c r="DY245" s="115"/>
      <c r="DZ245" s="115"/>
      <c r="EA245" s="115"/>
      <c r="EB245" s="115"/>
      <c r="EC245" s="115"/>
      <c r="ED245" s="115"/>
      <c r="EE245" s="115"/>
      <c r="EF245" s="115"/>
      <c r="EG245" s="115"/>
      <c r="EH245" s="115"/>
      <c r="EI245" s="115"/>
    </row>
    <row r="246" spans="1:139" x14ac:dyDescent="0.2">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c r="DH246" s="115"/>
      <c r="DI246" s="115"/>
      <c r="DJ246" s="115"/>
      <c r="DK246" s="115"/>
      <c r="DL246" s="115"/>
      <c r="DM246" s="115"/>
      <c r="DN246" s="115"/>
      <c r="DO246" s="115"/>
      <c r="DP246" s="115"/>
      <c r="DQ246" s="115"/>
      <c r="DR246" s="115"/>
      <c r="DS246" s="115"/>
      <c r="DT246" s="115"/>
      <c r="DU246" s="115"/>
      <c r="DV246" s="115"/>
      <c r="DW246" s="115"/>
      <c r="DX246" s="115"/>
      <c r="DY246" s="115"/>
      <c r="DZ246" s="115"/>
      <c r="EA246" s="115"/>
      <c r="EB246" s="115"/>
      <c r="EC246" s="115"/>
      <c r="ED246" s="115"/>
      <c r="EE246" s="115"/>
      <c r="EF246" s="115"/>
      <c r="EG246" s="115"/>
      <c r="EH246" s="115"/>
      <c r="EI246" s="115"/>
    </row>
    <row r="247" spans="1:139" x14ac:dyDescent="0.2">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c r="DW247" s="115"/>
      <c r="DX247" s="115"/>
      <c r="DY247" s="115"/>
      <c r="DZ247" s="115"/>
      <c r="EA247" s="115"/>
      <c r="EB247" s="115"/>
      <c r="EC247" s="115"/>
      <c r="ED247" s="115"/>
      <c r="EE247" s="115"/>
      <c r="EF247" s="115"/>
      <c r="EG247" s="115"/>
      <c r="EH247" s="115"/>
      <c r="EI247" s="115"/>
    </row>
    <row r="248" spans="1:139" x14ac:dyDescent="0.2">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c r="DW248" s="115"/>
      <c r="DX248" s="115"/>
      <c r="DY248" s="115"/>
      <c r="DZ248" s="115"/>
      <c r="EA248" s="115"/>
      <c r="EB248" s="115"/>
      <c r="EC248" s="115"/>
      <c r="ED248" s="115"/>
      <c r="EE248" s="115"/>
      <c r="EF248" s="115"/>
      <c r="EG248" s="115"/>
      <c r="EH248" s="115"/>
      <c r="EI248" s="115"/>
    </row>
    <row r="249" spans="1:139" x14ac:dyDescent="0.2">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c r="DW249" s="115"/>
      <c r="DX249" s="115"/>
      <c r="DY249" s="115"/>
      <c r="DZ249" s="115"/>
      <c r="EA249" s="115"/>
      <c r="EB249" s="115"/>
      <c r="EC249" s="115"/>
      <c r="ED249" s="115"/>
      <c r="EE249" s="115"/>
      <c r="EF249" s="115"/>
      <c r="EG249" s="115"/>
      <c r="EH249" s="115"/>
      <c r="EI249" s="115"/>
    </row>
    <row r="250" spans="1:139" x14ac:dyDescent="0.2">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c r="DW250" s="115"/>
      <c r="DX250" s="115"/>
      <c r="DY250" s="115"/>
      <c r="DZ250" s="115"/>
      <c r="EA250" s="115"/>
      <c r="EB250" s="115"/>
      <c r="EC250" s="115"/>
      <c r="ED250" s="115"/>
      <c r="EE250" s="115"/>
      <c r="EF250" s="115"/>
      <c r="EG250" s="115"/>
      <c r="EH250" s="115"/>
      <c r="EI250" s="115"/>
    </row>
    <row r="251" spans="1:139" x14ac:dyDescent="0.2">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c r="DW251" s="115"/>
      <c r="DX251" s="115"/>
      <c r="DY251" s="115"/>
      <c r="DZ251" s="115"/>
      <c r="EA251" s="115"/>
      <c r="EB251" s="115"/>
      <c r="EC251" s="115"/>
      <c r="ED251" s="115"/>
      <c r="EE251" s="115"/>
      <c r="EF251" s="115"/>
      <c r="EG251" s="115"/>
      <c r="EH251" s="115"/>
      <c r="EI251" s="115"/>
    </row>
    <row r="252" spans="1:139" x14ac:dyDescent="0.2">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c r="DW252" s="115"/>
      <c r="DX252" s="115"/>
      <c r="DY252" s="115"/>
      <c r="DZ252" s="115"/>
      <c r="EA252" s="115"/>
      <c r="EB252" s="115"/>
      <c r="EC252" s="115"/>
      <c r="ED252" s="115"/>
      <c r="EE252" s="115"/>
      <c r="EF252" s="115"/>
      <c r="EG252" s="115"/>
      <c r="EH252" s="115"/>
      <c r="EI252" s="115"/>
    </row>
    <row r="253" spans="1:139" x14ac:dyDescent="0.2">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c r="DW253" s="115"/>
      <c r="DX253" s="115"/>
      <c r="DY253" s="115"/>
      <c r="DZ253" s="115"/>
      <c r="EA253" s="115"/>
      <c r="EB253" s="115"/>
      <c r="EC253" s="115"/>
      <c r="ED253" s="115"/>
      <c r="EE253" s="115"/>
      <c r="EF253" s="115"/>
      <c r="EG253" s="115"/>
      <c r="EH253" s="115"/>
      <c r="EI253" s="115"/>
    </row>
    <row r="254" spans="1:139" x14ac:dyDescent="0.2">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c r="DW254" s="115"/>
      <c r="DX254" s="115"/>
      <c r="DY254" s="115"/>
      <c r="DZ254" s="115"/>
      <c r="EA254" s="115"/>
      <c r="EB254" s="115"/>
      <c r="EC254" s="115"/>
      <c r="ED254" s="115"/>
      <c r="EE254" s="115"/>
      <c r="EF254" s="115"/>
      <c r="EG254" s="115"/>
      <c r="EH254" s="115"/>
      <c r="EI254" s="115"/>
    </row>
    <row r="255" spans="1:139" x14ac:dyDescent="0.2">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c r="DH255" s="115"/>
      <c r="DI255" s="115"/>
      <c r="DJ255" s="115"/>
      <c r="DK255" s="115"/>
      <c r="DL255" s="115"/>
      <c r="DM255" s="115"/>
      <c r="DN255" s="115"/>
      <c r="DO255" s="115"/>
      <c r="DP255" s="115"/>
      <c r="DQ255" s="115"/>
      <c r="DR255" s="115"/>
      <c r="DS255" s="115"/>
      <c r="DT255" s="115"/>
      <c r="DU255" s="115"/>
      <c r="DV255" s="115"/>
      <c r="DW255" s="115"/>
      <c r="DX255" s="115"/>
      <c r="DY255" s="115"/>
      <c r="DZ255" s="115"/>
      <c r="EA255" s="115"/>
      <c r="EB255" s="115"/>
      <c r="EC255" s="115"/>
      <c r="ED255" s="115"/>
      <c r="EE255" s="115"/>
      <c r="EF255" s="115"/>
      <c r="EG255" s="115"/>
      <c r="EH255" s="115"/>
      <c r="EI255" s="115"/>
    </row>
    <row r="256" spans="1:139" x14ac:dyDescent="0.2">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c r="DW256" s="115"/>
      <c r="DX256" s="115"/>
      <c r="DY256" s="115"/>
      <c r="DZ256" s="115"/>
      <c r="EA256" s="115"/>
      <c r="EB256" s="115"/>
      <c r="EC256" s="115"/>
      <c r="ED256" s="115"/>
      <c r="EE256" s="115"/>
      <c r="EF256" s="115"/>
      <c r="EG256" s="115"/>
      <c r="EH256" s="115"/>
      <c r="EI256" s="115"/>
    </row>
    <row r="257" spans="1:139" x14ac:dyDescent="0.2">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c r="DW257" s="115"/>
      <c r="DX257" s="115"/>
      <c r="DY257" s="115"/>
      <c r="DZ257" s="115"/>
      <c r="EA257" s="115"/>
      <c r="EB257" s="115"/>
      <c r="EC257" s="115"/>
      <c r="ED257" s="115"/>
      <c r="EE257" s="115"/>
      <c r="EF257" s="115"/>
      <c r="EG257" s="115"/>
      <c r="EH257" s="115"/>
      <c r="EI257" s="115"/>
    </row>
    <row r="258" spans="1:139" x14ac:dyDescent="0.2">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c r="DW258" s="115"/>
      <c r="DX258" s="115"/>
      <c r="DY258" s="115"/>
      <c r="DZ258" s="115"/>
      <c r="EA258" s="115"/>
      <c r="EB258" s="115"/>
      <c r="EC258" s="115"/>
      <c r="ED258" s="115"/>
      <c r="EE258" s="115"/>
      <c r="EF258" s="115"/>
      <c r="EG258" s="115"/>
      <c r="EH258" s="115"/>
      <c r="EI258" s="115"/>
    </row>
    <row r="259" spans="1:139" x14ac:dyDescent="0.2">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c r="DW259" s="115"/>
      <c r="DX259" s="115"/>
      <c r="DY259" s="115"/>
      <c r="DZ259" s="115"/>
      <c r="EA259" s="115"/>
      <c r="EB259" s="115"/>
      <c r="EC259" s="115"/>
      <c r="ED259" s="115"/>
      <c r="EE259" s="115"/>
      <c r="EF259" s="115"/>
      <c r="EG259" s="115"/>
      <c r="EH259" s="115"/>
      <c r="EI259" s="115"/>
    </row>
    <row r="260" spans="1:139" x14ac:dyDescent="0.2">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c r="DW260" s="115"/>
      <c r="DX260" s="115"/>
      <c r="DY260" s="115"/>
      <c r="DZ260" s="115"/>
      <c r="EA260" s="115"/>
      <c r="EB260" s="115"/>
      <c r="EC260" s="115"/>
      <c r="ED260" s="115"/>
      <c r="EE260" s="115"/>
      <c r="EF260" s="115"/>
      <c r="EG260" s="115"/>
      <c r="EH260" s="115"/>
      <c r="EI260" s="115"/>
    </row>
    <row r="261" spans="1:139" x14ac:dyDescent="0.2">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c r="DW261" s="115"/>
      <c r="DX261" s="115"/>
      <c r="DY261" s="115"/>
      <c r="DZ261" s="115"/>
      <c r="EA261" s="115"/>
      <c r="EB261" s="115"/>
      <c r="EC261" s="115"/>
      <c r="ED261" s="115"/>
      <c r="EE261" s="115"/>
      <c r="EF261" s="115"/>
      <c r="EG261" s="115"/>
      <c r="EH261" s="115"/>
      <c r="EI261" s="115"/>
    </row>
    <row r="262" spans="1:139" x14ac:dyDescent="0.2">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c r="DH262" s="115"/>
      <c r="DI262" s="115"/>
      <c r="DJ262" s="115"/>
      <c r="DK262" s="115"/>
      <c r="DL262" s="115"/>
      <c r="DM262" s="115"/>
      <c r="DN262" s="115"/>
      <c r="DO262" s="115"/>
      <c r="DP262" s="115"/>
      <c r="DQ262" s="115"/>
      <c r="DR262" s="115"/>
      <c r="DS262" s="115"/>
      <c r="DT262" s="115"/>
      <c r="DU262" s="115"/>
      <c r="DV262" s="115"/>
      <c r="DW262" s="115"/>
      <c r="DX262" s="115"/>
      <c r="DY262" s="115"/>
      <c r="DZ262" s="115"/>
      <c r="EA262" s="115"/>
      <c r="EB262" s="115"/>
      <c r="EC262" s="115"/>
      <c r="ED262" s="115"/>
      <c r="EE262" s="115"/>
      <c r="EF262" s="115"/>
      <c r="EG262" s="115"/>
      <c r="EH262" s="115"/>
      <c r="EI262" s="115"/>
    </row>
    <row r="263" spans="1:139" x14ac:dyDescent="0.2">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c r="DW263" s="115"/>
      <c r="DX263" s="115"/>
      <c r="DY263" s="115"/>
      <c r="DZ263" s="115"/>
      <c r="EA263" s="115"/>
      <c r="EB263" s="115"/>
      <c r="EC263" s="115"/>
      <c r="ED263" s="115"/>
      <c r="EE263" s="115"/>
      <c r="EF263" s="115"/>
      <c r="EG263" s="115"/>
      <c r="EH263" s="115"/>
      <c r="EI263" s="115"/>
    </row>
    <row r="264" spans="1:139" x14ac:dyDescent="0.2">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c r="DH264" s="115"/>
      <c r="DI264" s="115"/>
      <c r="DJ264" s="115"/>
      <c r="DK264" s="115"/>
      <c r="DL264" s="115"/>
      <c r="DM264" s="115"/>
      <c r="DN264" s="115"/>
      <c r="DO264" s="115"/>
      <c r="DP264" s="115"/>
      <c r="DQ264" s="115"/>
      <c r="DR264" s="115"/>
      <c r="DS264" s="115"/>
      <c r="DT264" s="115"/>
      <c r="DU264" s="115"/>
      <c r="DV264" s="115"/>
      <c r="DW264" s="115"/>
      <c r="DX264" s="115"/>
      <c r="DY264" s="115"/>
      <c r="DZ264" s="115"/>
      <c r="EA264" s="115"/>
      <c r="EB264" s="115"/>
      <c r="EC264" s="115"/>
      <c r="ED264" s="115"/>
      <c r="EE264" s="115"/>
      <c r="EF264" s="115"/>
      <c r="EG264" s="115"/>
      <c r="EH264" s="115"/>
      <c r="EI264" s="115"/>
    </row>
    <row r="265" spans="1:139" x14ac:dyDescent="0.2">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c r="DW265" s="115"/>
      <c r="DX265" s="115"/>
      <c r="DY265" s="115"/>
      <c r="DZ265" s="115"/>
      <c r="EA265" s="115"/>
      <c r="EB265" s="115"/>
      <c r="EC265" s="115"/>
      <c r="ED265" s="115"/>
      <c r="EE265" s="115"/>
      <c r="EF265" s="115"/>
      <c r="EG265" s="115"/>
      <c r="EH265" s="115"/>
      <c r="EI265" s="115"/>
    </row>
    <row r="266" spans="1:139" x14ac:dyDescent="0.2">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c r="DH266" s="115"/>
      <c r="DI266" s="115"/>
      <c r="DJ266" s="115"/>
      <c r="DK266" s="115"/>
      <c r="DL266" s="115"/>
      <c r="DM266" s="115"/>
      <c r="DN266" s="115"/>
      <c r="DO266" s="115"/>
      <c r="DP266" s="115"/>
      <c r="DQ266" s="115"/>
      <c r="DR266" s="115"/>
      <c r="DS266" s="115"/>
      <c r="DT266" s="115"/>
      <c r="DU266" s="115"/>
      <c r="DV266" s="115"/>
      <c r="DW266" s="115"/>
      <c r="DX266" s="115"/>
      <c r="DY266" s="115"/>
      <c r="DZ266" s="115"/>
      <c r="EA266" s="115"/>
      <c r="EB266" s="115"/>
      <c r="EC266" s="115"/>
      <c r="ED266" s="115"/>
      <c r="EE266" s="115"/>
      <c r="EF266" s="115"/>
      <c r="EG266" s="115"/>
      <c r="EH266" s="115"/>
      <c r="EI266" s="115"/>
    </row>
    <row r="267" spans="1:139" x14ac:dyDescent="0.2">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c r="DH267" s="115"/>
      <c r="DI267" s="115"/>
      <c r="DJ267" s="115"/>
      <c r="DK267" s="115"/>
      <c r="DL267" s="115"/>
      <c r="DM267" s="115"/>
      <c r="DN267" s="115"/>
      <c r="DO267" s="115"/>
      <c r="DP267" s="115"/>
      <c r="DQ267" s="115"/>
      <c r="DR267" s="115"/>
      <c r="DS267" s="115"/>
      <c r="DT267" s="115"/>
      <c r="DU267" s="115"/>
      <c r="DV267" s="115"/>
      <c r="DW267" s="115"/>
      <c r="DX267" s="115"/>
      <c r="DY267" s="115"/>
      <c r="DZ267" s="115"/>
      <c r="EA267" s="115"/>
      <c r="EB267" s="115"/>
      <c r="EC267" s="115"/>
      <c r="ED267" s="115"/>
      <c r="EE267" s="115"/>
      <c r="EF267" s="115"/>
      <c r="EG267" s="115"/>
      <c r="EH267" s="115"/>
      <c r="EI267" s="115"/>
    </row>
  </sheetData>
  <sheetProtection algorithmName="SHA-512" hashValue="WRgxBSIo4X6mJmdjNE2LL9aQvSCSJifQnMU1jP2qs6xQ9X6loB4Awp24W3S/Y4E34/0bZF1ZHgaAvWcNzsRYsw==" saltValue="F89HxPIkYurznG1FMclDBw==" spinCount="100000" sheet="1" objects="1" scenarios="1"/>
  <protectedRanges>
    <protectedRange sqref="C4 D5 E4:H5" name="Range1"/>
  </protectedRanges>
  <dataConsolidate/>
  <mergeCells count="11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29:C29"/>
    <mergeCell ref="A31:D31"/>
    <mergeCell ref="A38:C38"/>
    <mergeCell ref="A39:C39"/>
    <mergeCell ref="A34:C34"/>
    <mergeCell ref="A32:C32"/>
    <mergeCell ref="A33:C33"/>
    <mergeCell ref="A35:L35"/>
    <mergeCell ref="L33:L34"/>
    <mergeCell ref="D34:E34"/>
    <mergeCell ref="D39:F39"/>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G59:K59"/>
    <mergeCell ref="G60:K60"/>
    <mergeCell ref="G40:K40"/>
    <mergeCell ref="G39:K39"/>
    <mergeCell ref="G41:K41"/>
    <mergeCell ref="G42:K42"/>
    <mergeCell ref="G44:K44"/>
    <mergeCell ref="G45:K45"/>
    <mergeCell ref="G46:K46"/>
    <mergeCell ref="G48:K48"/>
    <mergeCell ref="G49:K49"/>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08" r:id="rId4" name="Button 737">
              <controlPr defaultSize="0" print="0" autoFill="0" autoPict="0" macro="[0]!PDF">
                <anchor moveWithCells="1" sizeWithCells="1">
                  <from>
                    <xdr:col>0</xdr:col>
                    <xdr:colOff>152400</xdr:colOff>
                    <xdr:row>3</xdr:row>
                    <xdr:rowOff>57150</xdr:rowOff>
                  </from>
                  <to>
                    <xdr:col>1</xdr:col>
                    <xdr:colOff>438150</xdr:colOff>
                    <xdr:row>4</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Dataset'!$A$2:$A$13</xm:f>
          </x14:formula1>
          <xm:sqref>C4:I5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13"/>
  <sheetViews>
    <sheetView zoomScale="73" zoomScaleNormal="73" workbookViewId="0">
      <pane xSplit="9" ySplit="1" topLeftCell="J2" activePane="bottomRight" state="frozen"/>
      <selection pane="topRight" activeCell="J1" sqref="J1"/>
      <selection pane="bottomLeft" activeCell="A2" sqref="A2"/>
      <selection pane="bottomRight" activeCell="J18" sqref="J18"/>
    </sheetView>
  </sheetViews>
  <sheetFormatPr defaultColWidth="22.140625" defaultRowHeight="15" x14ac:dyDescent="0.2"/>
  <cols>
    <col min="1" max="1" width="24.85546875" style="2" customWidth="1"/>
    <col min="2" max="2" width="14.85546875" style="2" customWidth="1"/>
    <col min="3" max="3" width="21.42578125" style="2" customWidth="1"/>
    <col min="4" max="4" width="0.42578125" style="2" hidden="1" customWidth="1"/>
    <col min="5" max="5" width="27.140625" style="2" hidden="1" customWidth="1"/>
    <col min="6" max="6" width="17.42578125" style="2" hidden="1" customWidth="1"/>
    <col min="7" max="7" width="0.42578125" style="2" hidden="1" customWidth="1"/>
    <col min="8" max="11" width="12.140625" style="2" customWidth="1"/>
    <col min="12" max="17" width="15" style="2" customWidth="1"/>
    <col min="18" max="27" width="12.42578125" style="2" customWidth="1"/>
    <col min="28" max="28" width="18.5703125" style="2" customWidth="1"/>
    <col min="29" max="29" width="0.28515625" style="2" customWidth="1"/>
    <col min="30" max="30" width="29.85546875" style="2" bestFit="1" customWidth="1"/>
    <col min="31" max="31" width="25.42578125" style="2" bestFit="1" customWidth="1"/>
    <col min="32" max="32" width="24.5703125" style="2" customWidth="1"/>
    <col min="33" max="33" width="34.5703125" style="2" bestFit="1" customWidth="1"/>
    <col min="34" max="34" width="30.140625" style="2" bestFit="1" customWidth="1"/>
    <col min="35" max="35" width="30.42578125" style="2" bestFit="1" customWidth="1"/>
    <col min="36" max="36" width="45" style="2" customWidth="1"/>
    <col min="37" max="37" width="45.28515625" style="2" bestFit="1" customWidth="1"/>
    <col min="38" max="38" width="43.140625" style="2" bestFit="1" customWidth="1"/>
    <col min="39" max="39" width="40.85546875" style="2" bestFit="1" customWidth="1"/>
    <col min="40" max="40" width="36.7109375" style="2" bestFit="1" customWidth="1"/>
    <col min="41" max="41" width="30.140625" style="2" bestFit="1" customWidth="1"/>
    <col min="42" max="42" width="29.5703125" style="2" bestFit="1" customWidth="1"/>
    <col min="43" max="43" width="30.140625" style="2" bestFit="1" customWidth="1"/>
    <col min="44" max="44" width="28.5703125" style="2" bestFit="1" customWidth="1"/>
    <col min="45" max="45" width="34.42578125" style="2" bestFit="1" customWidth="1"/>
    <col min="46" max="46" width="23.28515625" style="2" bestFit="1" customWidth="1"/>
    <col min="47" max="47" width="17.85546875" style="2" bestFit="1" customWidth="1"/>
    <col min="48" max="48" width="25.85546875" style="2" bestFit="1" customWidth="1"/>
    <col min="49" max="49" width="29.7109375" style="2" bestFit="1" customWidth="1"/>
    <col min="50" max="50" width="29.85546875" style="2" bestFit="1" customWidth="1"/>
    <col min="51" max="51" width="29.42578125" style="2" bestFit="1" customWidth="1"/>
    <col min="52" max="52" width="21.5703125" style="2" bestFit="1" customWidth="1"/>
    <col min="53" max="53" width="31" style="2" bestFit="1" customWidth="1"/>
    <col min="54" max="54" width="23.28515625" style="2" bestFit="1" customWidth="1"/>
    <col min="55" max="55" width="27.28515625" style="2" bestFit="1" customWidth="1"/>
    <col min="56" max="56" width="33.5703125" style="2" bestFit="1" customWidth="1"/>
    <col min="57" max="57" width="27.7109375" style="2" bestFit="1" customWidth="1"/>
    <col min="58" max="58" width="31.42578125" style="2" bestFit="1" customWidth="1"/>
    <col min="59" max="59" width="22.85546875" style="2" bestFit="1" customWidth="1"/>
    <col min="60" max="60" width="29" style="2" bestFit="1" customWidth="1"/>
    <col min="61" max="61" width="46" style="2" bestFit="1" customWidth="1"/>
    <col min="62" max="62" width="30" style="2" bestFit="1" customWidth="1"/>
    <col min="63" max="63" width="29.7109375" style="2" bestFit="1" customWidth="1"/>
    <col min="64" max="64" width="22.85546875" style="2" bestFit="1" customWidth="1"/>
    <col min="65" max="65" width="27.7109375" style="2" bestFit="1" customWidth="1"/>
    <col min="66" max="66" width="30.42578125" style="2" bestFit="1" customWidth="1"/>
    <col min="67" max="67" width="27.7109375" style="2" bestFit="1" customWidth="1"/>
    <col min="68" max="68" width="30.140625" style="2" bestFit="1" customWidth="1"/>
    <col min="69" max="69" width="36" style="2" bestFit="1" customWidth="1"/>
    <col min="70" max="70" width="45.5703125" style="2" bestFit="1" customWidth="1"/>
    <col min="71" max="71" width="48.42578125" customWidth="1"/>
    <col min="72" max="72" width="45.28515625" style="2" customWidth="1"/>
    <col min="73" max="73" width="33" customWidth="1"/>
    <col min="74" max="74" width="34.7109375" style="2" customWidth="1"/>
    <col min="75" max="75" width="16.140625" style="123" bestFit="1" customWidth="1"/>
    <col min="76" max="76" width="20.5703125" style="123" bestFit="1" customWidth="1"/>
    <col min="77" max="78" width="18.140625" style="123" bestFit="1" customWidth="1"/>
    <col min="79" max="79" width="22.140625" style="123"/>
    <col min="80" max="80" width="17.7109375" style="123" bestFit="1" customWidth="1"/>
    <col min="81" max="81" width="20.7109375" style="123" bestFit="1" customWidth="1"/>
    <col min="82" max="82" width="18.28515625" style="123" bestFit="1" customWidth="1"/>
    <col min="83" max="83" width="16.5703125" style="123" bestFit="1" customWidth="1"/>
    <col min="84" max="84" width="21.28515625" style="123" bestFit="1" customWidth="1"/>
    <col min="85" max="85" width="41.5703125" style="123" bestFit="1" customWidth="1"/>
    <col min="86" max="86" width="20.28515625" style="123" bestFit="1" customWidth="1"/>
    <col min="87" max="87" width="21.140625" style="123" bestFit="1" customWidth="1"/>
    <col min="88" max="88" width="18.28515625" style="123" bestFit="1" customWidth="1"/>
    <col min="89" max="89" width="17.7109375" style="123" bestFit="1" customWidth="1"/>
    <col min="90" max="90" width="20.5703125" style="123" bestFit="1" customWidth="1"/>
    <col min="91" max="91" width="17.7109375" style="123" bestFit="1" customWidth="1"/>
    <col min="92" max="92" width="19.7109375" style="2" bestFit="1" customWidth="1"/>
    <col min="93" max="94" width="21.42578125" style="2" bestFit="1" customWidth="1"/>
    <col min="95" max="95" width="20.140625" style="2" bestFit="1" customWidth="1"/>
    <col min="96" max="96" width="27.28515625" style="2" bestFit="1" customWidth="1"/>
    <col min="97" max="102" width="21.140625" style="2" bestFit="1" customWidth="1"/>
    <col min="103" max="103" width="20.5703125" style="2" bestFit="1" customWidth="1"/>
    <col min="104" max="104" width="21.42578125" style="2" bestFit="1" customWidth="1"/>
    <col min="105" max="105" width="64.7109375" style="2" bestFit="1" customWidth="1"/>
    <col min="106" max="106" width="21.42578125" style="2" bestFit="1" customWidth="1"/>
    <col min="107" max="108" width="19.7109375" style="2" bestFit="1" customWidth="1"/>
    <col min="109" max="109" width="19.85546875" style="2" bestFit="1" customWidth="1"/>
    <col min="110" max="110" width="15.42578125" style="2" bestFit="1" customWidth="1"/>
    <col min="111" max="111" width="23.28515625" style="2" bestFit="1" customWidth="1"/>
    <col min="112" max="112" width="8.140625" style="2" bestFit="1" customWidth="1"/>
    <col min="113" max="113" width="36.7109375" style="2" bestFit="1" customWidth="1"/>
    <col min="114" max="114" width="18.7109375" style="2" bestFit="1" customWidth="1"/>
    <col min="115" max="115" width="7.140625" style="2" bestFit="1" customWidth="1"/>
    <col min="116" max="16384" width="22.140625" style="2"/>
  </cols>
  <sheetData>
    <row r="1" spans="1:91" s="3" customFormat="1" ht="129" customHeight="1" x14ac:dyDescent="0.2">
      <c r="A1" s="137" t="s">
        <v>494</v>
      </c>
      <c r="B1" s="137" t="s">
        <v>74</v>
      </c>
      <c r="C1" s="137" t="s">
        <v>493</v>
      </c>
      <c r="D1" s="137"/>
      <c r="E1" s="137"/>
      <c r="F1" s="138"/>
      <c r="G1" s="138"/>
      <c r="H1" s="137" t="s">
        <v>73</v>
      </c>
      <c r="I1" s="137" t="s">
        <v>72</v>
      </c>
      <c r="J1" s="137" t="s">
        <v>71</v>
      </c>
      <c r="K1" s="137" t="s">
        <v>70</v>
      </c>
      <c r="L1" s="137" t="s">
        <v>69</v>
      </c>
      <c r="M1" s="137" t="s">
        <v>68</v>
      </c>
      <c r="N1" s="137" t="s">
        <v>67</v>
      </c>
      <c r="O1" s="137" t="s">
        <v>66</v>
      </c>
      <c r="P1" s="137" t="s">
        <v>65</v>
      </c>
      <c r="Q1" s="137" t="s">
        <v>64</v>
      </c>
      <c r="R1" s="137" t="s">
        <v>63</v>
      </c>
      <c r="S1" s="137" t="s">
        <v>62</v>
      </c>
      <c r="T1" s="137" t="s">
        <v>61</v>
      </c>
      <c r="U1" s="137" t="s">
        <v>60</v>
      </c>
      <c r="V1" s="137" t="s">
        <v>59</v>
      </c>
      <c r="W1" s="137" t="s">
        <v>58</v>
      </c>
      <c r="X1" s="137" t="s">
        <v>57</v>
      </c>
      <c r="Y1" s="137" t="s">
        <v>56</v>
      </c>
      <c r="Z1" s="137" t="s">
        <v>55</v>
      </c>
      <c r="AA1" s="137" t="s">
        <v>54</v>
      </c>
      <c r="AB1" s="137" t="s">
        <v>53</v>
      </c>
      <c r="AC1" s="139"/>
      <c r="AD1" s="137" t="s">
        <v>52</v>
      </c>
      <c r="AE1" s="137" t="s">
        <v>51</v>
      </c>
      <c r="AF1" s="137" t="s">
        <v>50</v>
      </c>
      <c r="AG1" s="137" t="s">
        <v>49</v>
      </c>
      <c r="AH1" s="137" t="s">
        <v>48</v>
      </c>
      <c r="AI1" s="137" t="s">
        <v>47</v>
      </c>
      <c r="AJ1" s="137" t="s">
        <v>46</v>
      </c>
      <c r="AK1" s="137" t="s">
        <v>45</v>
      </c>
      <c r="AL1" s="137" t="s">
        <v>44</v>
      </c>
      <c r="AM1" s="137" t="s">
        <v>43</v>
      </c>
      <c r="AN1" s="137" t="s">
        <v>42</v>
      </c>
      <c r="AO1" s="137" t="s">
        <v>40</v>
      </c>
      <c r="AP1" s="137" t="s">
        <v>41</v>
      </c>
      <c r="AQ1" s="137" t="s">
        <v>40</v>
      </c>
      <c r="AR1" s="137" t="s">
        <v>39</v>
      </c>
      <c r="AS1" s="137" t="s">
        <v>549</v>
      </c>
      <c r="AT1" s="137" t="s">
        <v>37</v>
      </c>
      <c r="AU1" s="137" t="s">
        <v>36</v>
      </c>
      <c r="AV1" s="137" t="s">
        <v>35</v>
      </c>
      <c r="AW1" s="137" t="s">
        <v>34</v>
      </c>
      <c r="AX1" s="137" t="s">
        <v>33</v>
      </c>
      <c r="AY1" s="137" t="s">
        <v>32</v>
      </c>
      <c r="AZ1" s="137" t="s">
        <v>31</v>
      </c>
      <c r="BA1" s="137" t="s">
        <v>30</v>
      </c>
      <c r="BB1" s="137" t="s">
        <v>29</v>
      </c>
      <c r="BC1" s="137" t="s">
        <v>28</v>
      </c>
      <c r="BD1" s="137" t="s">
        <v>27</v>
      </c>
      <c r="BE1" s="137" t="s">
        <v>26</v>
      </c>
      <c r="BF1" s="137" t="s">
        <v>25</v>
      </c>
      <c r="BG1" s="137" t="s">
        <v>24</v>
      </c>
      <c r="BH1" s="137" t="s">
        <v>23</v>
      </c>
      <c r="BI1" s="137" t="s">
        <v>22</v>
      </c>
      <c r="BJ1" s="137" t="s">
        <v>21</v>
      </c>
      <c r="BK1" s="137" t="s">
        <v>20</v>
      </c>
      <c r="BL1" s="137" t="s">
        <v>19</v>
      </c>
      <c r="BM1" s="137" t="s">
        <v>18</v>
      </c>
      <c r="BN1" s="137" t="s">
        <v>17</v>
      </c>
      <c r="BO1" s="137" t="s">
        <v>16</v>
      </c>
      <c r="BP1" s="137" t="s">
        <v>15</v>
      </c>
      <c r="BQ1" s="137" t="s">
        <v>14</v>
      </c>
      <c r="BR1" s="137" t="s">
        <v>502</v>
      </c>
      <c r="BS1" s="137" t="s">
        <v>266</v>
      </c>
      <c r="BT1" s="137" t="s">
        <v>267</v>
      </c>
      <c r="BU1" s="137" t="s">
        <v>268</v>
      </c>
      <c r="BV1" s="109" t="s">
        <v>548</v>
      </c>
      <c r="BW1" s="123"/>
      <c r="BX1" s="123"/>
      <c r="BY1" s="123"/>
      <c r="BZ1" s="123"/>
      <c r="CA1" s="123"/>
      <c r="CB1" s="123"/>
      <c r="CC1" s="123"/>
      <c r="CD1" s="123"/>
      <c r="CE1" s="123"/>
      <c r="CF1" s="123"/>
      <c r="CG1" s="123"/>
      <c r="CH1" s="123"/>
      <c r="CI1" s="123"/>
      <c r="CJ1" s="123"/>
      <c r="CK1" s="123"/>
      <c r="CL1" s="123"/>
      <c r="CM1" s="123"/>
    </row>
    <row r="2" spans="1:91" s="17" customFormat="1" x14ac:dyDescent="0.2">
      <c r="A2" s="147" t="s">
        <v>147</v>
      </c>
      <c r="B2" s="142">
        <v>44227</v>
      </c>
      <c r="C2" s="143" t="s">
        <v>148</v>
      </c>
      <c r="D2" s="144"/>
      <c r="E2" s="144"/>
      <c r="F2" s="144"/>
      <c r="G2" s="144"/>
      <c r="H2" s="143" t="s">
        <v>509</v>
      </c>
      <c r="I2" s="145">
        <v>110</v>
      </c>
      <c r="J2" s="143" t="s">
        <v>509</v>
      </c>
      <c r="K2" s="143" t="s">
        <v>509</v>
      </c>
      <c r="L2" s="145">
        <v>23</v>
      </c>
      <c r="M2" s="145">
        <v>87</v>
      </c>
      <c r="N2" s="145">
        <v>0</v>
      </c>
      <c r="O2" s="145">
        <v>0</v>
      </c>
      <c r="P2" s="145">
        <v>0</v>
      </c>
      <c r="Q2" s="145">
        <v>0</v>
      </c>
      <c r="R2" s="143" t="s">
        <v>519</v>
      </c>
      <c r="S2" s="145">
        <v>26</v>
      </c>
      <c r="T2" s="143" t="s">
        <v>555</v>
      </c>
      <c r="U2" s="145">
        <v>24</v>
      </c>
      <c r="V2" s="151" t="s">
        <v>518</v>
      </c>
      <c r="W2" s="145">
        <v>18</v>
      </c>
      <c r="X2" s="151" t="s">
        <v>515</v>
      </c>
      <c r="Y2" s="145">
        <v>18</v>
      </c>
      <c r="Z2" s="143"/>
      <c r="AA2" s="145"/>
      <c r="AB2" s="145">
        <v>24</v>
      </c>
      <c r="AC2" s="145"/>
      <c r="AD2" s="149">
        <v>0</v>
      </c>
      <c r="AE2" s="149">
        <v>0</v>
      </c>
      <c r="AF2" s="143" t="s">
        <v>509</v>
      </c>
      <c r="AG2" s="143" t="s">
        <v>411</v>
      </c>
      <c r="AH2" s="143" t="s">
        <v>513</v>
      </c>
      <c r="AI2" s="143" t="s">
        <v>509</v>
      </c>
      <c r="AJ2" s="143" t="s">
        <v>415</v>
      </c>
      <c r="AK2" s="143" t="s">
        <v>417</v>
      </c>
      <c r="AL2" s="143" t="s">
        <v>419</v>
      </c>
      <c r="AM2" s="143" t="s">
        <v>419</v>
      </c>
      <c r="AN2" s="143" t="s">
        <v>12</v>
      </c>
      <c r="AO2" s="143"/>
      <c r="AP2" s="145" t="s">
        <v>12</v>
      </c>
      <c r="AQ2" s="143"/>
      <c r="AR2" s="149">
        <v>0</v>
      </c>
      <c r="AS2" s="143"/>
      <c r="AT2" s="143" t="s">
        <v>509</v>
      </c>
      <c r="AU2" s="143" t="s">
        <v>421</v>
      </c>
      <c r="AV2" s="143" t="s">
        <v>509</v>
      </c>
      <c r="AW2" s="143" t="s">
        <v>509</v>
      </c>
      <c r="AX2" s="143" t="s">
        <v>509</v>
      </c>
      <c r="AY2" s="143" t="s">
        <v>509</v>
      </c>
      <c r="AZ2" s="143" t="s">
        <v>513</v>
      </c>
      <c r="BA2" s="143" t="s">
        <v>509</v>
      </c>
      <c r="BB2" s="143" t="s">
        <v>439</v>
      </c>
      <c r="BC2" s="143" t="s">
        <v>442</v>
      </c>
      <c r="BD2" s="143" t="s">
        <v>509</v>
      </c>
      <c r="BE2" s="143" t="s">
        <v>509</v>
      </c>
      <c r="BF2" s="143" t="s">
        <v>513</v>
      </c>
      <c r="BG2" s="143" t="s">
        <v>509</v>
      </c>
      <c r="BH2" s="143" t="s">
        <v>509</v>
      </c>
      <c r="BI2" s="143" t="s">
        <v>448</v>
      </c>
      <c r="BJ2" s="143" t="s">
        <v>449</v>
      </c>
      <c r="BK2" s="143" t="s">
        <v>517</v>
      </c>
      <c r="BL2" s="143" t="s">
        <v>456</v>
      </c>
      <c r="BM2" s="143" t="s">
        <v>513</v>
      </c>
      <c r="BN2" s="143" t="s">
        <v>513</v>
      </c>
      <c r="BO2" s="143" t="s">
        <v>513</v>
      </c>
      <c r="BP2" s="143" t="s">
        <v>509</v>
      </c>
      <c r="BQ2" s="146" t="s">
        <v>513</v>
      </c>
      <c r="BR2" s="143" t="s">
        <v>459</v>
      </c>
      <c r="BS2" s="146" t="s">
        <v>516</v>
      </c>
      <c r="BT2" s="146" t="s">
        <v>560</v>
      </c>
      <c r="BU2" s="146"/>
    </row>
    <row r="3" spans="1:91" s="17" customFormat="1" x14ac:dyDescent="0.2">
      <c r="A3" s="147" t="s">
        <v>237</v>
      </c>
      <c r="B3" s="142">
        <v>44227</v>
      </c>
      <c r="C3" s="161" t="s">
        <v>238</v>
      </c>
      <c r="D3" s="144"/>
      <c r="E3" s="144"/>
      <c r="F3" s="144"/>
      <c r="G3" s="144"/>
      <c r="H3" s="143" t="s">
        <v>509</v>
      </c>
      <c r="I3" s="145">
        <v>0</v>
      </c>
      <c r="J3" s="143" t="s">
        <v>509</v>
      </c>
      <c r="K3" s="143" t="s">
        <v>513</v>
      </c>
      <c r="L3" s="145">
        <v>0</v>
      </c>
      <c r="M3" s="145">
        <v>0</v>
      </c>
      <c r="N3" s="145">
        <v>0</v>
      </c>
      <c r="O3" s="145">
        <v>0</v>
      </c>
      <c r="P3" s="145">
        <v>0</v>
      </c>
      <c r="Q3" s="145">
        <v>0</v>
      </c>
      <c r="R3" s="143"/>
      <c r="S3" s="145">
        <v>0</v>
      </c>
      <c r="T3" s="143"/>
      <c r="U3" s="145">
        <v>0</v>
      </c>
      <c r="V3" s="192"/>
      <c r="W3" s="145">
        <v>0</v>
      </c>
      <c r="X3" s="192"/>
      <c r="Y3" s="145">
        <v>0</v>
      </c>
      <c r="Z3" s="143"/>
      <c r="AA3" s="145">
        <v>0</v>
      </c>
      <c r="AB3" s="145">
        <v>0</v>
      </c>
      <c r="AC3" s="145"/>
      <c r="AD3" s="149">
        <v>0</v>
      </c>
      <c r="AE3" s="149">
        <v>0</v>
      </c>
      <c r="AF3" s="143" t="s">
        <v>513</v>
      </c>
      <c r="AG3" s="143"/>
      <c r="AH3" s="143"/>
      <c r="AI3" s="143"/>
      <c r="AJ3" s="143"/>
      <c r="AK3" s="143"/>
      <c r="AL3" s="143"/>
      <c r="AM3" s="143"/>
      <c r="AN3" s="143"/>
      <c r="AO3" s="143"/>
      <c r="AP3" s="145"/>
      <c r="AQ3" s="143"/>
      <c r="AR3" s="149"/>
      <c r="AS3" s="143"/>
      <c r="AT3" s="143" t="s">
        <v>513</v>
      </c>
      <c r="AU3" s="143" t="s">
        <v>421</v>
      </c>
      <c r="AV3" s="143" t="s">
        <v>509</v>
      </c>
      <c r="AW3" s="143" t="s">
        <v>509</v>
      </c>
      <c r="AX3" s="143" t="s">
        <v>513</v>
      </c>
      <c r="AY3" s="143" t="s">
        <v>513</v>
      </c>
      <c r="AZ3" s="143" t="s">
        <v>509</v>
      </c>
      <c r="BA3" s="143" t="s">
        <v>509</v>
      </c>
      <c r="BB3" s="143" t="s">
        <v>440</v>
      </c>
      <c r="BC3" s="143" t="s">
        <v>2</v>
      </c>
      <c r="BD3" s="143" t="s">
        <v>509</v>
      </c>
      <c r="BE3" s="143" t="s">
        <v>513</v>
      </c>
      <c r="BF3" s="143" t="s">
        <v>509</v>
      </c>
      <c r="BG3" s="143" t="s">
        <v>513</v>
      </c>
      <c r="BH3" s="143" t="s">
        <v>513</v>
      </c>
      <c r="BI3" s="143" t="s">
        <v>445</v>
      </c>
      <c r="BJ3" s="143" t="s">
        <v>547</v>
      </c>
      <c r="BK3" s="143" t="s">
        <v>452</v>
      </c>
      <c r="BL3" s="143" t="s">
        <v>454</v>
      </c>
      <c r="BM3" s="143" t="s">
        <v>509</v>
      </c>
      <c r="BN3" s="143" t="s">
        <v>392</v>
      </c>
      <c r="BO3" s="143" t="s">
        <v>513</v>
      </c>
      <c r="BP3" s="143" t="s">
        <v>513</v>
      </c>
      <c r="BQ3" s="146" t="s">
        <v>513</v>
      </c>
      <c r="BR3" s="143" t="s">
        <v>459</v>
      </c>
      <c r="BS3" s="146"/>
      <c r="BT3" s="146"/>
      <c r="BU3" s="146"/>
    </row>
    <row r="4" spans="1:91" s="17" customFormat="1" x14ac:dyDescent="0.2">
      <c r="A4" s="147" t="s">
        <v>158</v>
      </c>
      <c r="B4" s="142">
        <v>44226</v>
      </c>
      <c r="C4" s="143" t="s">
        <v>159</v>
      </c>
      <c r="D4" s="144"/>
      <c r="E4" s="144"/>
      <c r="F4" s="144"/>
      <c r="G4" s="144"/>
      <c r="H4" s="143" t="s">
        <v>509</v>
      </c>
      <c r="I4" s="145">
        <v>127</v>
      </c>
      <c r="J4" s="143" t="s">
        <v>509</v>
      </c>
      <c r="K4" s="143" t="s">
        <v>509</v>
      </c>
      <c r="L4" s="145">
        <v>26</v>
      </c>
      <c r="M4" s="145">
        <v>68</v>
      </c>
      <c r="N4" s="145">
        <v>0</v>
      </c>
      <c r="O4" s="145">
        <v>6</v>
      </c>
      <c r="P4" s="145">
        <v>27</v>
      </c>
      <c r="Q4" s="145">
        <v>0</v>
      </c>
      <c r="R4" s="143" t="s">
        <v>555</v>
      </c>
      <c r="S4" s="145">
        <v>26</v>
      </c>
      <c r="T4" s="143" t="s">
        <v>519</v>
      </c>
      <c r="U4" s="145">
        <v>18</v>
      </c>
      <c r="V4" s="151" t="s">
        <v>514</v>
      </c>
      <c r="W4" s="145">
        <v>26</v>
      </c>
      <c r="X4" s="151" t="s">
        <v>512</v>
      </c>
      <c r="Y4" s="145">
        <v>14</v>
      </c>
      <c r="Z4" s="143" t="s">
        <v>510</v>
      </c>
      <c r="AA4" s="145">
        <v>22</v>
      </c>
      <c r="AB4" s="145">
        <v>21</v>
      </c>
      <c r="AC4" s="145"/>
      <c r="AD4" s="149">
        <v>1</v>
      </c>
      <c r="AE4" s="149">
        <v>0</v>
      </c>
      <c r="AF4" s="143" t="s">
        <v>509</v>
      </c>
      <c r="AG4" s="143" t="s">
        <v>556</v>
      </c>
      <c r="AH4" s="143" t="s">
        <v>509</v>
      </c>
      <c r="AI4" s="143" t="s">
        <v>509</v>
      </c>
      <c r="AJ4" s="143" t="s">
        <v>416</v>
      </c>
      <c r="AK4" s="143" t="s">
        <v>417</v>
      </c>
      <c r="AL4" s="143" t="s">
        <v>417</v>
      </c>
      <c r="AM4" s="143" t="s">
        <v>417</v>
      </c>
      <c r="AN4" s="143" t="s">
        <v>11</v>
      </c>
      <c r="AO4" s="143"/>
      <c r="AP4" s="145" t="s">
        <v>12</v>
      </c>
      <c r="AQ4" s="143"/>
      <c r="AR4" s="149">
        <v>0</v>
      </c>
      <c r="AS4" s="143" t="s">
        <v>554</v>
      </c>
      <c r="AT4" s="143" t="s">
        <v>509</v>
      </c>
      <c r="AU4" s="143" t="s">
        <v>434</v>
      </c>
      <c r="AV4" s="143" t="s">
        <v>509</v>
      </c>
      <c r="AW4" s="143" t="s">
        <v>509</v>
      </c>
      <c r="AX4" s="143" t="s">
        <v>509</v>
      </c>
      <c r="AY4" s="143" t="s">
        <v>509</v>
      </c>
      <c r="AZ4" s="143" t="s">
        <v>509</v>
      </c>
      <c r="BA4" s="143" t="s">
        <v>509</v>
      </c>
      <c r="BB4" s="143" t="s">
        <v>438</v>
      </c>
      <c r="BC4" s="143" t="s">
        <v>442</v>
      </c>
      <c r="BD4" s="143" t="s">
        <v>509</v>
      </c>
      <c r="BE4" s="143" t="s">
        <v>513</v>
      </c>
      <c r="BF4" s="143" t="s">
        <v>513</v>
      </c>
      <c r="BG4" s="143" t="s">
        <v>513</v>
      </c>
      <c r="BH4" s="143" t="s">
        <v>513</v>
      </c>
      <c r="BI4" s="143" t="s">
        <v>446</v>
      </c>
      <c r="BJ4" s="143" t="s">
        <v>421</v>
      </c>
      <c r="BK4" s="143" t="s">
        <v>517</v>
      </c>
      <c r="BL4" s="143" t="s">
        <v>454</v>
      </c>
      <c r="BM4" s="143" t="s">
        <v>509</v>
      </c>
      <c r="BN4" s="143" t="s">
        <v>509</v>
      </c>
      <c r="BO4" s="143" t="s">
        <v>513</v>
      </c>
      <c r="BP4" s="143" t="s">
        <v>513</v>
      </c>
      <c r="BQ4" s="146" t="s">
        <v>513</v>
      </c>
      <c r="BR4" s="146" t="s">
        <v>516</v>
      </c>
      <c r="BS4" s="146" t="s">
        <v>560</v>
      </c>
      <c r="BT4" s="146"/>
      <c r="BU4" s="146"/>
    </row>
    <row r="5" spans="1:91" s="17" customFormat="1" x14ac:dyDescent="0.2">
      <c r="A5" s="147" t="s">
        <v>572</v>
      </c>
      <c r="B5" s="142">
        <v>44226</v>
      </c>
      <c r="C5" s="147" t="s">
        <v>571</v>
      </c>
      <c r="D5" s="144"/>
      <c r="E5" s="144"/>
      <c r="F5" s="144"/>
      <c r="G5" s="144"/>
      <c r="H5" s="143" t="s">
        <v>509</v>
      </c>
      <c r="I5" s="145">
        <v>107</v>
      </c>
      <c r="J5" s="143" t="s">
        <v>513</v>
      </c>
      <c r="K5" s="143" t="s">
        <v>513</v>
      </c>
      <c r="L5" s="145">
        <v>13</v>
      </c>
      <c r="M5" s="145">
        <v>94</v>
      </c>
      <c r="N5" s="145">
        <v>0</v>
      </c>
      <c r="O5" s="145">
        <v>0</v>
      </c>
      <c r="P5" s="145">
        <v>0</v>
      </c>
      <c r="Q5" s="145">
        <v>0</v>
      </c>
      <c r="R5" s="143" t="s">
        <v>519</v>
      </c>
      <c r="S5" s="145">
        <v>67</v>
      </c>
      <c r="T5" s="143" t="s">
        <v>514</v>
      </c>
      <c r="U5" s="145">
        <v>19</v>
      </c>
      <c r="V5" s="151" t="s">
        <v>512</v>
      </c>
      <c r="W5" s="145">
        <v>15</v>
      </c>
      <c r="X5" s="151" t="s">
        <v>515</v>
      </c>
      <c r="Y5" s="145">
        <v>6</v>
      </c>
      <c r="Z5" s="143"/>
      <c r="AA5" s="145"/>
      <c r="AB5" s="145"/>
      <c r="AC5" s="145"/>
      <c r="AD5" s="149">
        <v>0</v>
      </c>
      <c r="AE5" s="149">
        <v>0</v>
      </c>
      <c r="AF5" s="143" t="s">
        <v>509</v>
      </c>
      <c r="AG5" s="143" t="s">
        <v>411</v>
      </c>
      <c r="AH5" s="143" t="s">
        <v>513</v>
      </c>
      <c r="AI5" s="143" t="s">
        <v>392</v>
      </c>
      <c r="AJ5" s="143" t="s">
        <v>416</v>
      </c>
      <c r="AK5" s="143" t="s">
        <v>419</v>
      </c>
      <c r="AL5" s="143" t="s">
        <v>419</v>
      </c>
      <c r="AM5" s="143" t="s">
        <v>419</v>
      </c>
      <c r="AN5" s="143" t="s">
        <v>413</v>
      </c>
      <c r="AO5" s="143"/>
      <c r="AP5" s="145" t="s">
        <v>421</v>
      </c>
      <c r="AQ5" s="143"/>
      <c r="AR5" s="149">
        <v>0</v>
      </c>
      <c r="AS5" s="143" t="s">
        <v>554</v>
      </c>
      <c r="AT5" s="143" t="s">
        <v>513</v>
      </c>
      <c r="AU5" s="143" t="s">
        <v>421</v>
      </c>
      <c r="AV5" s="143" t="s">
        <v>513</v>
      </c>
      <c r="AW5" s="143" t="s">
        <v>513</v>
      </c>
      <c r="AX5" s="143" t="s">
        <v>513</v>
      </c>
      <c r="AY5" s="143" t="s">
        <v>509</v>
      </c>
      <c r="AZ5" s="143" t="s">
        <v>513</v>
      </c>
      <c r="BA5" s="143" t="s">
        <v>509</v>
      </c>
      <c r="BB5" s="143" t="s">
        <v>438</v>
      </c>
      <c r="BC5" s="143" t="s">
        <v>442</v>
      </c>
      <c r="BD5" s="143" t="s">
        <v>513</v>
      </c>
      <c r="BE5" s="143" t="s">
        <v>509</v>
      </c>
      <c r="BF5" s="143" t="s">
        <v>513</v>
      </c>
      <c r="BG5" s="143" t="s">
        <v>513</v>
      </c>
      <c r="BH5" s="143" t="s">
        <v>513</v>
      </c>
      <c r="BI5" s="143" t="s">
        <v>435</v>
      </c>
      <c r="BJ5" s="143" t="s">
        <v>421</v>
      </c>
      <c r="BK5" s="143" t="s">
        <v>453</v>
      </c>
      <c r="BL5" s="143" t="s">
        <v>455</v>
      </c>
      <c r="BM5" s="143" t="s">
        <v>392</v>
      </c>
      <c r="BN5" s="143" t="s">
        <v>392</v>
      </c>
      <c r="BO5" s="143" t="s">
        <v>513</v>
      </c>
      <c r="BP5" s="143" t="s">
        <v>513</v>
      </c>
      <c r="BQ5" s="146" t="s">
        <v>513</v>
      </c>
      <c r="BR5" s="146" t="s">
        <v>516</v>
      </c>
      <c r="BS5" s="146"/>
      <c r="BT5" s="146"/>
      <c r="BU5" s="146"/>
    </row>
    <row r="6" spans="1:91" s="17" customFormat="1" x14ac:dyDescent="0.2">
      <c r="A6" s="147" t="s">
        <v>208</v>
      </c>
      <c r="B6" s="142">
        <v>44227</v>
      </c>
      <c r="C6" s="143" t="s">
        <v>209</v>
      </c>
      <c r="D6" s="144"/>
      <c r="E6" s="144"/>
      <c r="F6" s="144"/>
      <c r="G6" s="144"/>
      <c r="H6" s="143" t="s">
        <v>509</v>
      </c>
      <c r="I6" s="145">
        <v>0</v>
      </c>
      <c r="J6" s="143" t="s">
        <v>509</v>
      </c>
      <c r="K6" s="143" t="s">
        <v>513</v>
      </c>
      <c r="L6" s="145">
        <v>0</v>
      </c>
      <c r="M6" s="145">
        <v>0</v>
      </c>
      <c r="N6" s="145">
        <v>0</v>
      </c>
      <c r="O6" s="145">
        <v>0</v>
      </c>
      <c r="P6" s="145">
        <v>0</v>
      </c>
      <c r="Q6" s="145">
        <v>0</v>
      </c>
      <c r="R6" s="143"/>
      <c r="S6" s="145">
        <v>0</v>
      </c>
      <c r="T6" s="143"/>
      <c r="U6" s="145">
        <v>0</v>
      </c>
      <c r="V6" s="192"/>
      <c r="W6" s="145">
        <v>0</v>
      </c>
      <c r="X6" s="192"/>
      <c r="Y6" s="145">
        <v>0</v>
      </c>
      <c r="Z6" s="143"/>
      <c r="AA6" s="145">
        <v>0</v>
      </c>
      <c r="AB6" s="145">
        <v>0</v>
      </c>
      <c r="AC6" s="145"/>
      <c r="AD6" s="149">
        <v>0</v>
      </c>
      <c r="AE6" s="149">
        <v>0</v>
      </c>
      <c r="AF6" s="143" t="s">
        <v>513</v>
      </c>
      <c r="AG6" s="143"/>
      <c r="AH6" s="143"/>
      <c r="AI6" s="143"/>
      <c r="AJ6" s="143"/>
      <c r="AK6" s="143"/>
      <c r="AL6" s="143"/>
      <c r="AM6" s="143"/>
      <c r="AN6" s="143"/>
      <c r="AO6" s="143"/>
      <c r="AP6" s="145"/>
      <c r="AQ6" s="143"/>
      <c r="AR6" s="149"/>
      <c r="AS6" s="143"/>
      <c r="AT6" s="143" t="s">
        <v>509</v>
      </c>
      <c r="AU6" s="143" t="s">
        <v>421</v>
      </c>
      <c r="AV6" s="143" t="s">
        <v>509</v>
      </c>
      <c r="AW6" s="143" t="s">
        <v>513</v>
      </c>
      <c r="AX6" s="143" t="s">
        <v>513</v>
      </c>
      <c r="AY6" s="143" t="s">
        <v>509</v>
      </c>
      <c r="AZ6" s="143" t="s">
        <v>509</v>
      </c>
      <c r="BA6" s="143" t="s">
        <v>513</v>
      </c>
      <c r="BB6" s="143" t="s">
        <v>439</v>
      </c>
      <c r="BC6" s="143" t="s">
        <v>442</v>
      </c>
      <c r="BD6" s="143" t="s">
        <v>509</v>
      </c>
      <c r="BE6" s="143" t="s">
        <v>509</v>
      </c>
      <c r="BF6" s="143" t="s">
        <v>513</v>
      </c>
      <c r="BG6" s="143" t="s">
        <v>513</v>
      </c>
      <c r="BH6" s="143" t="s">
        <v>513</v>
      </c>
      <c r="BI6" s="143" t="s">
        <v>448</v>
      </c>
      <c r="BJ6" s="143" t="s">
        <v>421</v>
      </c>
      <c r="BK6" s="143" t="s">
        <v>452</v>
      </c>
      <c r="BL6" s="143" t="s">
        <v>455</v>
      </c>
      <c r="BM6" s="143" t="s">
        <v>509</v>
      </c>
      <c r="BN6" s="143" t="s">
        <v>513</v>
      </c>
      <c r="BO6" s="143" t="s">
        <v>513</v>
      </c>
      <c r="BP6" s="143" t="s">
        <v>513</v>
      </c>
      <c r="BQ6" s="146" t="s">
        <v>513</v>
      </c>
      <c r="BR6" s="146" t="s">
        <v>516</v>
      </c>
      <c r="BS6" s="146"/>
      <c r="BT6" s="146"/>
      <c r="BU6" s="146"/>
    </row>
    <row r="7" spans="1:91" s="17" customFormat="1" x14ac:dyDescent="0.2">
      <c r="A7" s="147" t="s">
        <v>566</v>
      </c>
      <c r="B7" s="142">
        <v>44228</v>
      </c>
      <c r="C7" s="320" t="s">
        <v>567</v>
      </c>
      <c r="D7" s="144"/>
      <c r="E7" s="144"/>
      <c r="F7" s="144"/>
      <c r="G7" s="144"/>
      <c r="H7" s="143" t="s">
        <v>509</v>
      </c>
      <c r="I7" s="145">
        <v>241</v>
      </c>
      <c r="J7" s="143" t="s">
        <v>509</v>
      </c>
      <c r="K7" s="143" t="s">
        <v>513</v>
      </c>
      <c r="L7" s="145">
        <v>66</v>
      </c>
      <c r="M7" s="145">
        <v>175</v>
      </c>
      <c r="N7" s="145">
        <v>0</v>
      </c>
      <c r="O7" s="145">
        <v>0</v>
      </c>
      <c r="P7" s="145">
        <v>0</v>
      </c>
      <c r="Q7" s="145">
        <v>0</v>
      </c>
      <c r="R7" s="143" t="s">
        <v>574</v>
      </c>
      <c r="S7" s="145">
        <v>60</v>
      </c>
      <c r="T7" s="143" t="s">
        <v>519</v>
      </c>
      <c r="U7" s="145">
        <v>24</v>
      </c>
      <c r="V7" s="151" t="s">
        <v>575</v>
      </c>
      <c r="W7" s="145">
        <v>20</v>
      </c>
      <c r="X7" s="151" t="s">
        <v>512</v>
      </c>
      <c r="Y7" s="145">
        <v>18</v>
      </c>
      <c r="Z7" s="143" t="s">
        <v>564</v>
      </c>
      <c r="AA7" s="145">
        <v>17</v>
      </c>
      <c r="AB7" s="145">
        <v>102</v>
      </c>
      <c r="AC7" s="145"/>
      <c r="AD7" s="149">
        <v>0</v>
      </c>
      <c r="AE7" s="149">
        <v>0</v>
      </c>
      <c r="AF7" s="143" t="s">
        <v>509</v>
      </c>
      <c r="AG7" s="143" t="s">
        <v>411</v>
      </c>
      <c r="AH7" s="143" t="s">
        <v>509</v>
      </c>
      <c r="AI7" s="143" t="s">
        <v>513</v>
      </c>
      <c r="AJ7" s="143" t="s">
        <v>416</v>
      </c>
      <c r="AK7" s="143" t="s">
        <v>418</v>
      </c>
      <c r="AL7" s="143" t="s">
        <v>419</v>
      </c>
      <c r="AM7" s="143" t="s">
        <v>419</v>
      </c>
      <c r="AN7" s="143" t="s">
        <v>12</v>
      </c>
      <c r="AO7" s="143"/>
      <c r="AP7" s="145" t="s">
        <v>12</v>
      </c>
      <c r="AQ7" s="143"/>
      <c r="AR7" s="149">
        <v>0</v>
      </c>
      <c r="AS7" s="143" t="s">
        <v>554</v>
      </c>
      <c r="AT7" s="143" t="s">
        <v>509</v>
      </c>
      <c r="AU7" s="143" t="s">
        <v>421</v>
      </c>
      <c r="AV7" s="143" t="s">
        <v>509</v>
      </c>
      <c r="AW7" s="143" t="s">
        <v>509</v>
      </c>
      <c r="AX7" s="143" t="s">
        <v>509</v>
      </c>
      <c r="AY7" s="143" t="s">
        <v>509</v>
      </c>
      <c r="AZ7" s="143" t="s">
        <v>513</v>
      </c>
      <c r="BA7" s="143" t="s">
        <v>509</v>
      </c>
      <c r="BB7" s="143" t="s">
        <v>439</v>
      </c>
      <c r="BC7" s="143" t="s">
        <v>442</v>
      </c>
      <c r="BD7" s="143" t="s">
        <v>513</v>
      </c>
      <c r="BE7" s="143" t="s">
        <v>513</v>
      </c>
      <c r="BF7" s="143" t="s">
        <v>513</v>
      </c>
      <c r="BG7" s="143" t="s">
        <v>513</v>
      </c>
      <c r="BH7" s="143" t="s">
        <v>509</v>
      </c>
      <c r="BI7" s="143" t="s">
        <v>448</v>
      </c>
      <c r="BJ7" s="143" t="s">
        <v>421</v>
      </c>
      <c r="BK7" s="143" t="s">
        <v>452</v>
      </c>
      <c r="BL7" s="143" t="s">
        <v>455</v>
      </c>
      <c r="BM7" s="143" t="s">
        <v>513</v>
      </c>
      <c r="BN7" s="143" t="s">
        <v>513</v>
      </c>
      <c r="BO7" s="143" t="s">
        <v>513</v>
      </c>
      <c r="BP7" s="143" t="s">
        <v>513</v>
      </c>
      <c r="BQ7" s="146" t="s">
        <v>513</v>
      </c>
      <c r="BR7" s="146" t="s">
        <v>516</v>
      </c>
      <c r="BS7" s="146"/>
      <c r="BT7" s="146"/>
      <c r="BU7" s="146"/>
    </row>
    <row r="8" spans="1:91" s="17" customFormat="1" x14ac:dyDescent="0.2">
      <c r="A8" s="147" t="s">
        <v>568</v>
      </c>
      <c r="B8" s="142">
        <v>44224</v>
      </c>
      <c r="C8" s="320" t="s">
        <v>569</v>
      </c>
      <c r="D8" s="144"/>
      <c r="E8" s="144"/>
      <c r="F8" s="144"/>
      <c r="G8" s="144"/>
      <c r="H8" s="143" t="s">
        <v>509</v>
      </c>
      <c r="I8" s="145">
        <v>40</v>
      </c>
      <c r="J8" s="143" t="s">
        <v>509</v>
      </c>
      <c r="K8" s="143" t="s">
        <v>509</v>
      </c>
      <c r="L8" s="145">
        <v>4</v>
      </c>
      <c r="M8" s="145">
        <v>0</v>
      </c>
      <c r="N8" s="145">
        <v>0</v>
      </c>
      <c r="O8" s="145">
        <v>2</v>
      </c>
      <c r="P8" s="145">
        <v>34</v>
      </c>
      <c r="Q8" s="145">
        <v>0</v>
      </c>
      <c r="R8" s="143" t="s">
        <v>575</v>
      </c>
      <c r="S8" s="145">
        <v>16</v>
      </c>
      <c r="T8" s="143" t="s">
        <v>576</v>
      </c>
      <c r="U8" s="145">
        <v>12</v>
      </c>
      <c r="V8" s="151" t="s">
        <v>511</v>
      </c>
      <c r="W8" s="145">
        <v>8</v>
      </c>
      <c r="X8" s="151" t="s">
        <v>512</v>
      </c>
      <c r="Y8" s="145">
        <v>4</v>
      </c>
      <c r="Z8" s="143"/>
      <c r="AA8" s="145"/>
      <c r="AB8" s="145"/>
      <c r="AC8" s="145"/>
      <c r="AD8" s="149">
        <v>3</v>
      </c>
      <c r="AE8" s="149">
        <v>1</v>
      </c>
      <c r="AF8" s="143" t="s">
        <v>509</v>
      </c>
      <c r="AG8" s="143" t="s">
        <v>411</v>
      </c>
      <c r="AH8" s="143" t="s">
        <v>513</v>
      </c>
      <c r="AI8" s="143" t="s">
        <v>509</v>
      </c>
      <c r="AJ8" s="143" t="s">
        <v>415</v>
      </c>
      <c r="AK8" s="143" t="s">
        <v>417</v>
      </c>
      <c r="AL8" s="143" t="s">
        <v>418</v>
      </c>
      <c r="AM8" s="143" t="s">
        <v>418</v>
      </c>
      <c r="AN8" s="143" t="s">
        <v>12</v>
      </c>
      <c r="AO8" s="143"/>
      <c r="AP8" s="145" t="s">
        <v>12</v>
      </c>
      <c r="AQ8" s="143"/>
      <c r="AR8" s="149">
        <v>1</v>
      </c>
      <c r="AS8" s="143" t="s">
        <v>430</v>
      </c>
      <c r="AT8" s="143" t="s">
        <v>509</v>
      </c>
      <c r="AU8" s="143" t="s">
        <v>434</v>
      </c>
      <c r="AV8" s="143" t="s">
        <v>509</v>
      </c>
      <c r="AW8" s="143" t="s">
        <v>509</v>
      </c>
      <c r="AX8" s="143" t="s">
        <v>509</v>
      </c>
      <c r="AY8" s="143" t="s">
        <v>509</v>
      </c>
      <c r="AZ8" s="143" t="s">
        <v>513</v>
      </c>
      <c r="BA8" s="143" t="s">
        <v>509</v>
      </c>
      <c r="BB8" s="143" t="s">
        <v>439</v>
      </c>
      <c r="BC8" s="143" t="s">
        <v>442</v>
      </c>
      <c r="BD8" s="143" t="s">
        <v>509</v>
      </c>
      <c r="BE8" s="143" t="s">
        <v>509</v>
      </c>
      <c r="BF8" s="143" t="s">
        <v>513</v>
      </c>
      <c r="BG8" s="143" t="s">
        <v>509</v>
      </c>
      <c r="BH8" s="143" t="s">
        <v>509</v>
      </c>
      <c r="BI8" s="143" t="s">
        <v>446</v>
      </c>
      <c r="BJ8" s="143" t="s">
        <v>449</v>
      </c>
      <c r="BK8" s="143" t="s">
        <v>517</v>
      </c>
      <c r="BL8" s="143" t="s">
        <v>455</v>
      </c>
      <c r="BM8" s="143" t="s">
        <v>513</v>
      </c>
      <c r="BN8" s="143" t="s">
        <v>513</v>
      </c>
      <c r="BO8" s="143" t="s">
        <v>513</v>
      </c>
      <c r="BP8" s="143" t="s">
        <v>513</v>
      </c>
      <c r="BQ8" s="146" t="s">
        <v>513</v>
      </c>
      <c r="BR8" s="143" t="s">
        <v>459</v>
      </c>
      <c r="BS8" s="146"/>
      <c r="BT8" s="146"/>
      <c r="BU8" s="146"/>
    </row>
    <row r="9" spans="1:91" s="17" customFormat="1" x14ac:dyDescent="0.2">
      <c r="A9" s="147" t="s">
        <v>558</v>
      </c>
      <c r="B9" s="142">
        <v>44226</v>
      </c>
      <c r="C9" s="147" t="s">
        <v>561</v>
      </c>
      <c r="D9" s="144"/>
      <c r="E9" s="144"/>
      <c r="F9" s="144"/>
      <c r="G9" s="144"/>
      <c r="H9" s="143" t="s">
        <v>509</v>
      </c>
      <c r="I9" s="145">
        <v>0</v>
      </c>
      <c r="J9" s="143" t="s">
        <v>509</v>
      </c>
      <c r="K9" s="143" t="s">
        <v>513</v>
      </c>
      <c r="L9" s="145">
        <v>0</v>
      </c>
      <c r="M9" s="145">
        <v>0</v>
      </c>
      <c r="N9" s="145">
        <v>0</v>
      </c>
      <c r="O9" s="145">
        <v>0</v>
      </c>
      <c r="P9" s="145">
        <v>0</v>
      </c>
      <c r="Q9" s="145">
        <v>0</v>
      </c>
      <c r="R9" s="143"/>
      <c r="S9" s="145">
        <v>0</v>
      </c>
      <c r="T9" s="143"/>
      <c r="U9" s="145">
        <v>0</v>
      </c>
      <c r="V9" s="192"/>
      <c r="W9" s="145">
        <v>0</v>
      </c>
      <c r="X9" s="192"/>
      <c r="Y9" s="145">
        <v>0</v>
      </c>
      <c r="Z9" s="143"/>
      <c r="AA9" s="145">
        <v>0</v>
      </c>
      <c r="AB9" s="145">
        <v>0</v>
      </c>
      <c r="AC9" s="145"/>
      <c r="AD9" s="149">
        <v>0</v>
      </c>
      <c r="AE9" s="149">
        <v>0</v>
      </c>
      <c r="AF9" s="143" t="s">
        <v>509</v>
      </c>
      <c r="AG9" s="143" t="s">
        <v>556</v>
      </c>
      <c r="AH9" s="143" t="s">
        <v>509</v>
      </c>
      <c r="AI9" s="143" t="s">
        <v>509</v>
      </c>
      <c r="AJ9" s="143" t="s">
        <v>415</v>
      </c>
      <c r="AK9" s="143" t="s">
        <v>418</v>
      </c>
      <c r="AL9" s="143" t="s">
        <v>419</v>
      </c>
      <c r="AM9" s="143" t="s">
        <v>419</v>
      </c>
      <c r="AN9" s="143" t="s">
        <v>413</v>
      </c>
      <c r="AO9" s="143"/>
      <c r="AP9" s="145" t="s">
        <v>413</v>
      </c>
      <c r="AQ9" s="143"/>
      <c r="AR9" s="149">
        <v>0</v>
      </c>
      <c r="AS9" s="143" t="s">
        <v>554</v>
      </c>
      <c r="AT9" s="143" t="s">
        <v>509</v>
      </c>
      <c r="AU9" s="143" t="s">
        <v>11</v>
      </c>
      <c r="AV9" s="143" t="s">
        <v>513</v>
      </c>
      <c r="AW9" s="143" t="s">
        <v>513</v>
      </c>
      <c r="AX9" s="143" t="s">
        <v>513</v>
      </c>
      <c r="AY9" s="143" t="s">
        <v>509</v>
      </c>
      <c r="AZ9" s="143" t="s">
        <v>513</v>
      </c>
      <c r="BA9" s="143" t="s">
        <v>509</v>
      </c>
      <c r="BB9" s="143" t="s">
        <v>438</v>
      </c>
      <c r="BC9" s="143" t="s">
        <v>442</v>
      </c>
      <c r="BD9" s="143" t="s">
        <v>513</v>
      </c>
      <c r="BE9" s="143" t="s">
        <v>513</v>
      </c>
      <c r="BF9" s="143" t="s">
        <v>513</v>
      </c>
      <c r="BG9" s="143" t="s">
        <v>513</v>
      </c>
      <c r="BH9" s="143" t="s">
        <v>513</v>
      </c>
      <c r="BI9" s="143" t="s">
        <v>445</v>
      </c>
      <c r="BJ9" s="143" t="s">
        <v>421</v>
      </c>
      <c r="BK9" s="143" t="s">
        <v>453</v>
      </c>
      <c r="BL9" s="143" t="s">
        <v>455</v>
      </c>
      <c r="BM9" s="143" t="s">
        <v>509</v>
      </c>
      <c r="BN9" s="143" t="s">
        <v>509</v>
      </c>
      <c r="BO9" s="143" t="s">
        <v>513</v>
      </c>
      <c r="BP9" s="143" t="s">
        <v>513</v>
      </c>
      <c r="BQ9" s="146" t="s">
        <v>392</v>
      </c>
      <c r="BR9" s="146" t="s">
        <v>516</v>
      </c>
      <c r="BS9" s="146"/>
      <c r="BT9" s="146"/>
      <c r="BU9" s="146"/>
    </row>
    <row r="10" spans="1:91" s="17" customFormat="1" x14ac:dyDescent="0.2">
      <c r="A10" s="147" t="s">
        <v>573</v>
      </c>
      <c r="B10" s="142">
        <v>44227</v>
      </c>
      <c r="C10" s="147" t="s">
        <v>199</v>
      </c>
      <c r="D10" s="144"/>
      <c r="E10" s="144"/>
      <c r="F10" s="144"/>
      <c r="G10" s="144"/>
      <c r="H10" s="143" t="s">
        <v>509</v>
      </c>
      <c r="I10" s="145">
        <v>561</v>
      </c>
      <c r="J10" s="143" t="s">
        <v>509</v>
      </c>
      <c r="K10" s="143" t="s">
        <v>509</v>
      </c>
      <c r="L10" s="145">
        <v>85</v>
      </c>
      <c r="M10" s="145">
        <v>402</v>
      </c>
      <c r="N10" s="145">
        <v>0</v>
      </c>
      <c r="O10" s="145">
        <v>20</v>
      </c>
      <c r="P10" s="145">
        <v>54</v>
      </c>
      <c r="Q10" s="145">
        <v>0</v>
      </c>
      <c r="R10" s="143" t="s">
        <v>510</v>
      </c>
      <c r="S10" s="145">
        <v>110</v>
      </c>
      <c r="T10" s="143" t="s">
        <v>512</v>
      </c>
      <c r="U10" s="145">
        <v>65</v>
      </c>
      <c r="V10" s="151" t="s">
        <v>577</v>
      </c>
      <c r="W10" s="145">
        <v>60</v>
      </c>
      <c r="X10" s="151" t="s">
        <v>555</v>
      </c>
      <c r="Y10" s="145">
        <v>43</v>
      </c>
      <c r="Z10" s="143" t="s">
        <v>575</v>
      </c>
      <c r="AA10" s="145">
        <v>43</v>
      </c>
      <c r="AB10" s="145">
        <v>240</v>
      </c>
      <c r="AC10" s="145"/>
      <c r="AD10" s="149">
        <v>5</v>
      </c>
      <c r="AE10" s="149">
        <v>1</v>
      </c>
      <c r="AF10" s="143" t="s">
        <v>509</v>
      </c>
      <c r="AG10" s="143" t="s">
        <v>411</v>
      </c>
      <c r="AH10" s="143" t="s">
        <v>509</v>
      </c>
      <c r="AI10" s="143" t="s">
        <v>509</v>
      </c>
      <c r="AJ10" s="143" t="s">
        <v>415</v>
      </c>
      <c r="AK10" s="143" t="s">
        <v>417</v>
      </c>
      <c r="AL10" s="143" t="s">
        <v>417</v>
      </c>
      <c r="AM10" s="143" t="s">
        <v>419</v>
      </c>
      <c r="AN10" s="143" t="s">
        <v>421</v>
      </c>
      <c r="AO10" s="143"/>
      <c r="AP10" s="145" t="s">
        <v>12</v>
      </c>
      <c r="AQ10" s="143"/>
      <c r="AR10" s="149">
        <v>2</v>
      </c>
      <c r="AS10" s="143" t="s">
        <v>430</v>
      </c>
      <c r="AT10" s="143" t="s">
        <v>513</v>
      </c>
      <c r="AU10" s="143" t="s">
        <v>421</v>
      </c>
      <c r="AV10" s="143" t="s">
        <v>509</v>
      </c>
      <c r="AW10" s="143" t="s">
        <v>509</v>
      </c>
      <c r="AX10" s="143" t="s">
        <v>509</v>
      </c>
      <c r="AY10" s="143" t="s">
        <v>509</v>
      </c>
      <c r="AZ10" s="143" t="s">
        <v>513</v>
      </c>
      <c r="BA10" s="143" t="s">
        <v>509</v>
      </c>
      <c r="BB10" s="143" t="s">
        <v>438</v>
      </c>
      <c r="BC10" s="143" t="s">
        <v>442</v>
      </c>
      <c r="BD10" s="143" t="s">
        <v>509</v>
      </c>
      <c r="BE10" s="143" t="s">
        <v>509</v>
      </c>
      <c r="BF10" s="143" t="s">
        <v>513</v>
      </c>
      <c r="BG10" s="143" t="s">
        <v>509</v>
      </c>
      <c r="BH10" s="143" t="s">
        <v>509</v>
      </c>
      <c r="BI10" s="143" t="s">
        <v>448</v>
      </c>
      <c r="BJ10" s="143" t="s">
        <v>449</v>
      </c>
      <c r="BK10" s="143" t="s">
        <v>517</v>
      </c>
      <c r="BL10" s="143" t="s">
        <v>455</v>
      </c>
      <c r="BM10" s="143" t="s">
        <v>513</v>
      </c>
      <c r="BN10" s="143" t="s">
        <v>513</v>
      </c>
      <c r="BO10" s="143" t="s">
        <v>513</v>
      </c>
      <c r="BP10" s="143" t="s">
        <v>513</v>
      </c>
      <c r="BQ10" s="146" t="s">
        <v>513</v>
      </c>
      <c r="BR10" s="146" t="s">
        <v>516</v>
      </c>
      <c r="BS10" s="146"/>
      <c r="BT10" s="146"/>
      <c r="BU10" s="146"/>
    </row>
    <row r="11" spans="1:91" s="17" customFormat="1" x14ac:dyDescent="0.2">
      <c r="A11" s="147" t="s">
        <v>563</v>
      </c>
      <c r="B11" s="142">
        <v>44226</v>
      </c>
      <c r="C11" s="161" t="s">
        <v>565</v>
      </c>
      <c r="D11" s="144"/>
      <c r="E11" s="144"/>
      <c r="F11" s="144"/>
      <c r="G11" s="144"/>
      <c r="H11" s="143" t="s">
        <v>513</v>
      </c>
      <c r="I11" s="145">
        <v>0</v>
      </c>
      <c r="J11" s="143" t="s">
        <v>513</v>
      </c>
      <c r="K11" s="143" t="s">
        <v>513</v>
      </c>
      <c r="L11" s="145">
        <v>0</v>
      </c>
      <c r="M11" s="145">
        <v>0</v>
      </c>
      <c r="N11" s="145">
        <v>0</v>
      </c>
      <c r="O11" s="145">
        <v>0</v>
      </c>
      <c r="P11" s="145">
        <v>0</v>
      </c>
      <c r="Q11" s="145">
        <v>0</v>
      </c>
      <c r="R11" s="143"/>
      <c r="S11" s="145">
        <v>0</v>
      </c>
      <c r="T11" s="143"/>
      <c r="U11" s="145">
        <v>0</v>
      </c>
      <c r="V11" s="151"/>
      <c r="W11" s="145">
        <v>0</v>
      </c>
      <c r="X11" s="151"/>
      <c r="Y11" s="145">
        <v>0</v>
      </c>
      <c r="Z11" s="143"/>
      <c r="AA11" s="145">
        <v>0</v>
      </c>
      <c r="AB11" s="145">
        <v>0</v>
      </c>
      <c r="AC11" s="145"/>
      <c r="AD11" s="149">
        <v>0</v>
      </c>
      <c r="AE11" s="149">
        <v>0</v>
      </c>
      <c r="AF11" s="143" t="s">
        <v>513</v>
      </c>
      <c r="AG11" s="143"/>
      <c r="AH11" s="143"/>
      <c r="AI11" s="143"/>
      <c r="AJ11" s="143"/>
      <c r="AK11" s="143"/>
      <c r="AL11" s="143"/>
      <c r="AM11" s="143"/>
      <c r="AN11" s="143"/>
      <c r="AO11" s="143"/>
      <c r="AP11" s="145"/>
      <c r="AQ11" s="143"/>
      <c r="AR11" s="149"/>
      <c r="AS11" s="143"/>
      <c r="AT11" s="143" t="s">
        <v>513</v>
      </c>
      <c r="AU11" s="143" t="s">
        <v>11</v>
      </c>
      <c r="AV11" s="143" t="s">
        <v>513</v>
      </c>
      <c r="AW11" s="143" t="s">
        <v>513</v>
      </c>
      <c r="AX11" s="143" t="s">
        <v>513</v>
      </c>
      <c r="AY11" s="143" t="s">
        <v>513</v>
      </c>
      <c r="AZ11" s="143" t="s">
        <v>513</v>
      </c>
      <c r="BA11" s="143" t="s">
        <v>513</v>
      </c>
      <c r="BB11" s="143" t="s">
        <v>413</v>
      </c>
      <c r="BC11" s="143" t="s">
        <v>442</v>
      </c>
      <c r="BD11" s="143" t="s">
        <v>513</v>
      </c>
      <c r="BE11" s="143" t="s">
        <v>513</v>
      </c>
      <c r="BF11" s="143" t="s">
        <v>513</v>
      </c>
      <c r="BG11" s="143" t="s">
        <v>513</v>
      </c>
      <c r="BH11" s="143" t="s">
        <v>513</v>
      </c>
      <c r="BI11" s="143" t="s">
        <v>435</v>
      </c>
      <c r="BJ11" s="143" t="s">
        <v>11</v>
      </c>
      <c r="BK11" s="143" t="s">
        <v>453</v>
      </c>
      <c r="BL11" s="143" t="s">
        <v>435</v>
      </c>
      <c r="BM11" s="143" t="s">
        <v>392</v>
      </c>
      <c r="BN11" s="143" t="s">
        <v>392</v>
      </c>
      <c r="BO11" s="143" t="s">
        <v>513</v>
      </c>
      <c r="BP11" s="143" t="s">
        <v>513</v>
      </c>
      <c r="BQ11" s="146" t="s">
        <v>513</v>
      </c>
      <c r="BR11" s="143" t="s">
        <v>459</v>
      </c>
      <c r="BS11" s="146"/>
      <c r="BT11" s="146"/>
      <c r="BU11" s="146"/>
    </row>
    <row r="12" spans="1:91" s="17" customFormat="1" x14ac:dyDescent="0.2">
      <c r="A12" s="147" t="s">
        <v>202</v>
      </c>
      <c r="B12" s="142">
        <v>44226</v>
      </c>
      <c r="C12" s="143" t="s">
        <v>203</v>
      </c>
      <c r="D12" s="144"/>
      <c r="E12" s="144"/>
      <c r="F12" s="144"/>
      <c r="G12" s="144"/>
      <c r="H12" s="143" t="s">
        <v>509</v>
      </c>
      <c r="I12" s="145">
        <v>0</v>
      </c>
      <c r="J12" s="143" t="s">
        <v>509</v>
      </c>
      <c r="K12" s="143" t="s">
        <v>509</v>
      </c>
      <c r="L12" s="145">
        <v>0</v>
      </c>
      <c r="M12" s="145">
        <v>0</v>
      </c>
      <c r="N12" s="145">
        <v>0</v>
      </c>
      <c r="O12" s="145">
        <v>0</v>
      </c>
      <c r="P12" s="145">
        <v>0</v>
      </c>
      <c r="Q12" s="145">
        <v>0</v>
      </c>
      <c r="R12" s="143"/>
      <c r="S12" s="145">
        <v>0</v>
      </c>
      <c r="T12" s="143"/>
      <c r="U12" s="145">
        <v>0</v>
      </c>
      <c r="V12" s="192"/>
      <c r="W12" s="145">
        <v>0</v>
      </c>
      <c r="X12" s="192"/>
      <c r="Y12" s="145">
        <v>0</v>
      </c>
      <c r="Z12" s="143"/>
      <c r="AA12" s="145">
        <v>0</v>
      </c>
      <c r="AB12" s="145">
        <v>0</v>
      </c>
      <c r="AC12" s="145"/>
      <c r="AD12" s="149">
        <v>0</v>
      </c>
      <c r="AE12" s="149">
        <v>0</v>
      </c>
      <c r="AF12" s="143" t="s">
        <v>509</v>
      </c>
      <c r="AG12" s="143" t="s">
        <v>556</v>
      </c>
      <c r="AH12" s="143" t="s">
        <v>513</v>
      </c>
      <c r="AI12" s="143" t="s">
        <v>513</v>
      </c>
      <c r="AJ12" s="143" t="s">
        <v>415</v>
      </c>
      <c r="AK12" s="143" t="s">
        <v>418</v>
      </c>
      <c r="AL12" s="143" t="s">
        <v>418</v>
      </c>
      <c r="AM12" s="143" t="s">
        <v>418</v>
      </c>
      <c r="AN12" s="143" t="s">
        <v>11</v>
      </c>
      <c r="AO12" s="143"/>
      <c r="AP12" s="145" t="s">
        <v>11</v>
      </c>
      <c r="AQ12" s="143"/>
      <c r="AR12" s="149">
        <v>0</v>
      </c>
      <c r="AS12" s="143" t="s">
        <v>554</v>
      </c>
      <c r="AT12" s="143" t="s">
        <v>509</v>
      </c>
      <c r="AU12" s="143" t="s">
        <v>421</v>
      </c>
      <c r="AV12" s="143" t="s">
        <v>509</v>
      </c>
      <c r="AW12" s="143" t="s">
        <v>509</v>
      </c>
      <c r="AX12" s="143" t="s">
        <v>509</v>
      </c>
      <c r="AY12" s="143" t="s">
        <v>509</v>
      </c>
      <c r="AZ12" s="143" t="s">
        <v>509</v>
      </c>
      <c r="BA12" s="143" t="s">
        <v>509</v>
      </c>
      <c r="BB12" s="143" t="s">
        <v>438</v>
      </c>
      <c r="BC12" s="143" t="s">
        <v>442</v>
      </c>
      <c r="BD12" s="143" t="s">
        <v>513</v>
      </c>
      <c r="BE12" s="143" t="s">
        <v>513</v>
      </c>
      <c r="BF12" s="143" t="s">
        <v>513</v>
      </c>
      <c r="BG12" s="143" t="s">
        <v>513</v>
      </c>
      <c r="BH12" s="143" t="s">
        <v>513</v>
      </c>
      <c r="BI12" s="143" t="s">
        <v>446</v>
      </c>
      <c r="BJ12" s="143" t="s">
        <v>421</v>
      </c>
      <c r="BK12" s="143" t="s">
        <v>452</v>
      </c>
      <c r="BL12" s="143" t="s">
        <v>455</v>
      </c>
      <c r="BM12" s="143" t="s">
        <v>513</v>
      </c>
      <c r="BN12" s="143" t="s">
        <v>513</v>
      </c>
      <c r="BO12" s="143" t="s">
        <v>513</v>
      </c>
      <c r="BP12" s="143" t="s">
        <v>509</v>
      </c>
      <c r="BQ12" s="146" t="s">
        <v>513</v>
      </c>
      <c r="BR12" s="146" t="s">
        <v>516</v>
      </c>
      <c r="BS12" s="146"/>
      <c r="BT12" s="146"/>
      <c r="BU12" s="146"/>
    </row>
    <row r="13" spans="1:91" s="17" customFormat="1" x14ac:dyDescent="0.2">
      <c r="A13" s="147" t="s">
        <v>532</v>
      </c>
      <c r="B13" s="142">
        <v>44225</v>
      </c>
      <c r="C13" s="143" t="s">
        <v>557</v>
      </c>
      <c r="D13" s="144"/>
      <c r="E13" s="144"/>
      <c r="F13" s="144"/>
      <c r="G13" s="144"/>
      <c r="H13" s="143" t="s">
        <v>509</v>
      </c>
      <c r="I13" s="145">
        <v>0</v>
      </c>
      <c r="J13" s="143" t="s">
        <v>509</v>
      </c>
      <c r="K13" s="143" t="s">
        <v>509</v>
      </c>
      <c r="L13" s="145">
        <v>0</v>
      </c>
      <c r="M13" s="145">
        <v>0</v>
      </c>
      <c r="N13" s="145">
        <v>0</v>
      </c>
      <c r="O13" s="145">
        <v>0</v>
      </c>
      <c r="P13" s="145">
        <v>0</v>
      </c>
      <c r="Q13" s="145">
        <v>0</v>
      </c>
      <c r="R13" s="143"/>
      <c r="S13" s="145">
        <v>0</v>
      </c>
      <c r="T13" s="143"/>
      <c r="U13" s="145">
        <v>0</v>
      </c>
      <c r="V13" s="192"/>
      <c r="W13" s="145">
        <v>0</v>
      </c>
      <c r="X13" s="192"/>
      <c r="Y13" s="145">
        <v>0</v>
      </c>
      <c r="Z13" s="143"/>
      <c r="AA13" s="145">
        <v>0</v>
      </c>
      <c r="AB13" s="145">
        <v>0</v>
      </c>
      <c r="AC13" s="145"/>
      <c r="AD13" s="149">
        <v>0</v>
      </c>
      <c r="AE13" s="149">
        <v>0</v>
      </c>
      <c r="AF13" s="143" t="s">
        <v>513</v>
      </c>
      <c r="AG13" s="143"/>
      <c r="AH13" s="143"/>
      <c r="AI13" s="143"/>
      <c r="AJ13" s="143"/>
      <c r="AK13" s="143"/>
      <c r="AL13" s="143"/>
      <c r="AM13" s="143"/>
      <c r="AN13" s="143"/>
      <c r="AO13" s="143"/>
      <c r="AP13" s="145"/>
      <c r="AQ13" s="143"/>
      <c r="AR13" s="143"/>
      <c r="AS13" s="143"/>
      <c r="AT13" s="143" t="s">
        <v>509</v>
      </c>
      <c r="AU13" s="143" t="s">
        <v>11</v>
      </c>
      <c r="AV13" s="143" t="s">
        <v>509</v>
      </c>
      <c r="AW13" s="143" t="s">
        <v>509</v>
      </c>
      <c r="AX13" s="143" t="s">
        <v>509</v>
      </c>
      <c r="AY13" s="143" t="s">
        <v>513</v>
      </c>
      <c r="AZ13" s="143" t="s">
        <v>513</v>
      </c>
      <c r="BA13" s="143" t="s">
        <v>509</v>
      </c>
      <c r="BB13" s="143" t="s">
        <v>438</v>
      </c>
      <c r="BC13" s="143" t="s">
        <v>442</v>
      </c>
      <c r="BD13" s="143" t="s">
        <v>509</v>
      </c>
      <c r="BE13" s="143" t="s">
        <v>509</v>
      </c>
      <c r="BF13" s="143" t="s">
        <v>513</v>
      </c>
      <c r="BG13" s="143" t="s">
        <v>509</v>
      </c>
      <c r="BH13" s="143" t="s">
        <v>509</v>
      </c>
      <c r="BI13" s="143" t="s">
        <v>448</v>
      </c>
      <c r="BJ13" s="143" t="s">
        <v>449</v>
      </c>
      <c r="BK13" s="143" t="s">
        <v>517</v>
      </c>
      <c r="BL13" s="143" t="s">
        <v>454</v>
      </c>
      <c r="BM13" s="143" t="s">
        <v>509</v>
      </c>
      <c r="BN13" s="143" t="s">
        <v>513</v>
      </c>
      <c r="BO13" s="143" t="s">
        <v>513</v>
      </c>
      <c r="BP13" s="143" t="s">
        <v>513</v>
      </c>
      <c r="BQ13" s="146" t="s">
        <v>513</v>
      </c>
      <c r="BR13" s="143" t="s">
        <v>459</v>
      </c>
      <c r="BS13" s="146"/>
      <c r="BT13" s="146"/>
      <c r="BU13" s="146"/>
    </row>
  </sheetData>
  <sheetProtection pivotTables="0"/>
  <dataConsolid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topLeftCell="A19" zoomScale="85" zoomScaleNormal="85" workbookViewId="0">
      <selection activeCell="P16" sqref="P16"/>
    </sheetView>
  </sheetViews>
  <sheetFormatPr defaultColWidth="8.85546875" defaultRowHeight="12.75" x14ac:dyDescent="0.2"/>
  <cols>
    <col min="1" max="17" width="8.85546875" style="128"/>
    <col min="18" max="18" width="9.85546875" style="128" customWidth="1"/>
    <col min="19" max="20" width="8.85546875" style="128"/>
    <col min="21" max="21" width="14.140625" style="128" customWidth="1"/>
    <col min="22" max="22" width="29.7109375" style="128" bestFit="1" customWidth="1"/>
    <col min="23" max="24" width="11.140625" style="128" bestFit="1" customWidth="1"/>
    <col min="25" max="16384" width="8.85546875" style="128"/>
  </cols>
  <sheetData/>
  <sheetProtection algorithmName="SHA-512" hashValue="ykudq0Vbq8k1751OOw+ye1csPTLHrUszLXkQz/1CQDHUVTSD0T/7mB4MzUatOTkdw7gflzp1T6k4w/gFPNQ9wA==" saltValue="Ipz9JB+V+3h1Dfe+GH2fkA==" spinCount="100000" sheet="1" objects="1" scenarios="1"/>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topLeftCell="A22" zoomScale="85" zoomScaleNormal="85" workbookViewId="0">
      <selection activeCell="A8" sqref="A8"/>
    </sheetView>
  </sheetViews>
  <sheetFormatPr defaultColWidth="8.7109375" defaultRowHeight="12.75" x14ac:dyDescent="0.2"/>
  <cols>
    <col min="1" max="1" width="113.7109375" style="20" customWidth="1"/>
    <col min="2" max="16384" width="8.7109375" style="20"/>
  </cols>
  <sheetData>
    <row r="1" spans="1:2" ht="24.75" thickBot="1" x14ac:dyDescent="0.55000000000000004">
      <c r="A1" s="28" t="s">
        <v>320</v>
      </c>
      <c r="B1" s="21"/>
    </row>
    <row r="2" spans="1:2" ht="15.75" thickTop="1" x14ac:dyDescent="0.2">
      <c r="A2" s="22" t="s">
        <v>318</v>
      </c>
      <c r="B2" s="23"/>
    </row>
    <row r="3" spans="1:2" ht="15" x14ac:dyDescent="0.2">
      <c r="A3" s="22" t="s">
        <v>319</v>
      </c>
      <c r="B3" s="23"/>
    </row>
    <row r="4" spans="1:2" ht="30" x14ac:dyDescent="0.2">
      <c r="A4" s="22" t="s">
        <v>321</v>
      </c>
      <c r="B4" s="23"/>
    </row>
    <row r="5" spans="1:2" ht="15" x14ac:dyDescent="0.2">
      <c r="A5" s="22" t="s">
        <v>298</v>
      </c>
      <c r="B5" s="23"/>
    </row>
    <row r="6" spans="1:2" ht="30" x14ac:dyDescent="0.2">
      <c r="A6" s="24" t="s">
        <v>299</v>
      </c>
      <c r="B6" s="23"/>
    </row>
    <row r="7" spans="1:2" ht="15" x14ac:dyDescent="0.2">
      <c r="A7" s="24" t="s">
        <v>300</v>
      </c>
      <c r="B7" s="23"/>
    </row>
    <row r="8" spans="1:2" ht="15" x14ac:dyDescent="0.2">
      <c r="A8" s="24" t="s">
        <v>322</v>
      </c>
      <c r="B8" s="23"/>
    </row>
    <row r="9" spans="1:2" ht="30" x14ac:dyDescent="0.2">
      <c r="A9" s="24" t="s">
        <v>301</v>
      </c>
      <c r="B9" s="23"/>
    </row>
    <row r="10" spans="1:2" ht="15" x14ac:dyDescent="0.2">
      <c r="A10" s="24"/>
      <c r="B10" s="23"/>
    </row>
    <row r="11" spans="1:2" ht="15" x14ac:dyDescent="0.2">
      <c r="A11" s="29" t="s">
        <v>326</v>
      </c>
      <c r="B11" s="23"/>
    </row>
    <row r="12" spans="1:2" ht="15" x14ac:dyDescent="0.2">
      <c r="A12" s="25" t="s">
        <v>324</v>
      </c>
      <c r="B12" s="23"/>
    </row>
    <row r="13" spans="1:2" ht="15" x14ac:dyDescent="0.2">
      <c r="A13" s="25" t="s">
        <v>325</v>
      </c>
      <c r="B13" s="23"/>
    </row>
    <row r="14" spans="1:2" ht="15" x14ac:dyDescent="0.2">
      <c r="A14" s="25" t="s">
        <v>323</v>
      </c>
      <c r="B14" s="23"/>
    </row>
    <row r="15" spans="1:2" ht="15" x14ac:dyDescent="0.2">
      <c r="A15" s="25"/>
      <c r="B15" s="23"/>
    </row>
    <row r="16" spans="1:2" ht="15" x14ac:dyDescent="0.2">
      <c r="A16" s="29" t="s">
        <v>327</v>
      </c>
      <c r="B16" s="23"/>
    </row>
    <row r="17" spans="1:2" ht="15" x14ac:dyDescent="0.2">
      <c r="A17" s="25" t="s">
        <v>302</v>
      </c>
      <c r="B17" s="23"/>
    </row>
    <row r="18" spans="1:2" ht="15" x14ac:dyDescent="0.2">
      <c r="A18" s="25" t="s">
        <v>303</v>
      </c>
      <c r="B18" s="23"/>
    </row>
    <row r="19" spans="1:2" ht="15" x14ac:dyDescent="0.2">
      <c r="A19" s="25" t="s">
        <v>304</v>
      </c>
      <c r="B19" s="23"/>
    </row>
    <row r="20" spans="1:2" ht="15" x14ac:dyDescent="0.2">
      <c r="A20" s="25" t="s">
        <v>323</v>
      </c>
      <c r="B20" s="23"/>
    </row>
    <row r="21" spans="1:2" ht="15" x14ac:dyDescent="0.2">
      <c r="A21" s="25"/>
      <c r="B21" s="23"/>
    </row>
    <row r="22" spans="1:2" ht="30" x14ac:dyDescent="0.2">
      <c r="A22" s="24" t="s">
        <v>305</v>
      </c>
      <c r="B22" s="23"/>
    </row>
    <row r="23" spans="1:2" ht="15" x14ac:dyDescent="0.2">
      <c r="A23" s="24"/>
      <c r="B23" s="23"/>
    </row>
    <row r="24" spans="1:2" ht="15" x14ac:dyDescent="0.2">
      <c r="A24" s="29" t="s">
        <v>306</v>
      </c>
      <c r="B24" s="23"/>
    </row>
    <row r="25" spans="1:2" ht="15" x14ac:dyDescent="0.2">
      <c r="A25" s="25" t="s">
        <v>307</v>
      </c>
      <c r="B25" s="23"/>
    </row>
    <row r="26" spans="1:2" ht="15" x14ac:dyDescent="0.2">
      <c r="A26" s="25" t="s">
        <v>308</v>
      </c>
      <c r="B26" s="23"/>
    </row>
    <row r="27" spans="1:2" ht="15" x14ac:dyDescent="0.2">
      <c r="A27" s="25" t="s">
        <v>309</v>
      </c>
      <c r="B27" s="23"/>
    </row>
    <row r="28" spans="1:2" ht="15" x14ac:dyDescent="0.2">
      <c r="A28" s="25"/>
      <c r="B28" s="23"/>
    </row>
    <row r="29" spans="1:2" ht="30" x14ac:dyDescent="0.2">
      <c r="A29" s="25" t="s">
        <v>310</v>
      </c>
      <c r="B29" s="23"/>
    </row>
    <row r="30" spans="1:2" ht="15" x14ac:dyDescent="0.2">
      <c r="A30" s="25" t="s">
        <v>311</v>
      </c>
      <c r="B30" s="23"/>
    </row>
    <row r="31" spans="1:2" ht="15" x14ac:dyDescent="0.2">
      <c r="A31" s="25" t="s">
        <v>312</v>
      </c>
      <c r="B31" s="23"/>
    </row>
    <row r="32" spans="1:2" ht="30" x14ac:dyDescent="0.2">
      <c r="A32" s="25" t="s">
        <v>313</v>
      </c>
      <c r="B32" s="23"/>
    </row>
    <row r="33" spans="1:5" ht="30" x14ac:dyDescent="0.2">
      <c r="A33" s="25" t="s">
        <v>328</v>
      </c>
      <c r="B33" s="23"/>
    </row>
    <row r="34" spans="1:5" ht="15" x14ac:dyDescent="0.2">
      <c r="A34" s="25" t="s">
        <v>314</v>
      </c>
      <c r="B34" s="23"/>
    </row>
    <row r="35" spans="1:5" ht="15" x14ac:dyDescent="0.2">
      <c r="A35" s="24" t="s">
        <v>315</v>
      </c>
      <c r="B35" s="23"/>
    </row>
    <row r="36" spans="1:5" ht="15" x14ac:dyDescent="0.2">
      <c r="A36" s="24" t="s">
        <v>331</v>
      </c>
      <c r="B36" s="23"/>
    </row>
    <row r="37" spans="1:5" ht="15" x14ac:dyDescent="0.2">
      <c r="A37" s="24" t="s">
        <v>332</v>
      </c>
      <c r="B37" s="23"/>
    </row>
    <row r="38" spans="1:5" ht="30" x14ac:dyDescent="0.2">
      <c r="A38" s="24" t="s">
        <v>316</v>
      </c>
      <c r="B38" s="23"/>
    </row>
    <row r="39" spans="1:5" ht="15" x14ac:dyDescent="0.2">
      <c r="A39" s="24" t="s">
        <v>330</v>
      </c>
      <c r="B39" s="23"/>
    </row>
    <row r="40" spans="1:5" ht="15" x14ac:dyDescent="0.2">
      <c r="A40" s="114"/>
      <c r="B40" s="23"/>
    </row>
    <row r="41" spans="1:5" x14ac:dyDescent="0.2">
      <c r="A41" s="111" t="s">
        <v>495</v>
      </c>
      <c r="B41" s="23"/>
    </row>
    <row r="42" spans="1:5" ht="15" x14ac:dyDescent="0.25">
      <c r="A42" s="112" t="s">
        <v>496</v>
      </c>
      <c r="B42" s="125"/>
    </row>
    <row r="43" spans="1:5" ht="15" x14ac:dyDescent="0.25">
      <c r="A43" s="112" t="s">
        <v>498</v>
      </c>
      <c r="B43" s="125"/>
    </row>
    <row r="44" spans="1:5" ht="15" x14ac:dyDescent="0.25">
      <c r="A44" s="113" t="s">
        <v>497</v>
      </c>
      <c r="B44" s="125"/>
    </row>
    <row r="45" spans="1:5" ht="15" x14ac:dyDescent="0.25">
      <c r="A45" s="112" t="s">
        <v>499</v>
      </c>
      <c r="B45" s="125"/>
    </row>
    <row r="46" spans="1:5" ht="15" x14ac:dyDescent="0.2">
      <c r="A46" s="24"/>
      <c r="B46" s="23"/>
      <c r="C46" s="110"/>
      <c r="D46" s="110"/>
      <c r="E46" s="110"/>
    </row>
    <row r="47" spans="1:5" ht="15" x14ac:dyDescent="0.2">
      <c r="A47" s="29" t="s">
        <v>317</v>
      </c>
      <c r="B47" s="23"/>
    </row>
    <row r="48" spans="1:5" ht="15" x14ac:dyDescent="0.2">
      <c r="A48" s="25" t="s">
        <v>333</v>
      </c>
      <c r="B48" s="23"/>
    </row>
    <row r="49" spans="1:2" ht="15" x14ac:dyDescent="0.2">
      <c r="A49" s="25" t="s">
        <v>334</v>
      </c>
      <c r="B49" s="23"/>
    </row>
    <row r="50" spans="1:2" ht="15" x14ac:dyDescent="0.2">
      <c r="A50" s="25" t="s">
        <v>335</v>
      </c>
      <c r="B50" s="23"/>
    </row>
    <row r="51" spans="1:2" ht="15" x14ac:dyDescent="0.2">
      <c r="A51" s="25" t="s">
        <v>336</v>
      </c>
      <c r="B51" s="23"/>
    </row>
    <row r="52" spans="1:2" ht="15" x14ac:dyDescent="0.2">
      <c r="A52" s="25"/>
      <c r="B52" s="23"/>
    </row>
    <row r="53" spans="1:2" ht="15" x14ac:dyDescent="0.2">
      <c r="A53" s="29" t="s">
        <v>128</v>
      </c>
      <c r="B53" s="23"/>
    </row>
    <row r="54" spans="1:2" ht="15" x14ac:dyDescent="0.2">
      <c r="A54" s="25" t="s">
        <v>337</v>
      </c>
      <c r="B54" s="23"/>
    </row>
    <row r="55" spans="1:2" ht="15" x14ac:dyDescent="0.2">
      <c r="A55" s="25" t="s">
        <v>338</v>
      </c>
      <c r="B55" s="23"/>
    </row>
    <row r="56" spans="1:2" ht="15" x14ac:dyDescent="0.2">
      <c r="A56" s="25" t="s">
        <v>339</v>
      </c>
      <c r="B56" s="23"/>
    </row>
    <row r="57" spans="1:2" ht="15" x14ac:dyDescent="0.2">
      <c r="A57" s="25" t="s">
        <v>340</v>
      </c>
      <c r="B57" s="23"/>
    </row>
    <row r="58" spans="1:2" ht="15" x14ac:dyDescent="0.2">
      <c r="A58" s="25"/>
      <c r="B58" s="23"/>
    </row>
    <row r="59" spans="1:2" ht="15" x14ac:dyDescent="0.2">
      <c r="A59" s="24" t="s">
        <v>341</v>
      </c>
      <c r="B59" s="23"/>
    </row>
    <row r="60" spans="1:2" ht="15" x14ac:dyDescent="0.2">
      <c r="A60" s="24" t="s">
        <v>342</v>
      </c>
      <c r="B60" s="23"/>
    </row>
    <row r="61" spans="1:2" ht="15" x14ac:dyDescent="0.2">
      <c r="A61" s="24" t="s">
        <v>343</v>
      </c>
      <c r="B61" s="23"/>
    </row>
    <row r="62" spans="1:2" ht="15" x14ac:dyDescent="0.2">
      <c r="A62" s="24" t="s">
        <v>344</v>
      </c>
      <c r="B62" s="23"/>
    </row>
    <row r="63" spans="1:2" ht="15" x14ac:dyDescent="0.2">
      <c r="A63" s="24" t="s">
        <v>329</v>
      </c>
      <c r="B63" s="23"/>
    </row>
    <row r="64" spans="1:2" x14ac:dyDescent="0.2">
      <c r="A64" s="26"/>
      <c r="B64" s="27"/>
    </row>
  </sheetData>
  <sheetProtection algorithmName="SHA-512" hashValue="fmvc7H2HDJmf6pwpqYK+lYGtFmQRJ7+O/W9qbvrca6HFaBt/tiThJPm8ooGb3OErjNLFUqKzy3BexoIIqL3Nyw==" saltValue="CQkoDIyiZ/jVme7xpYbszQ==" spinCount="100000"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topLeftCell="A10" zoomScale="106" zoomScaleNormal="106" workbookViewId="0">
      <selection activeCell="A9" sqref="A9"/>
    </sheetView>
  </sheetViews>
  <sheetFormatPr defaultColWidth="8.85546875" defaultRowHeight="12.75" x14ac:dyDescent="0.2"/>
  <cols>
    <col min="1" max="1" width="205.28515625" customWidth="1"/>
  </cols>
  <sheetData>
    <row r="1" spans="1:1" ht="23.25" x14ac:dyDescent="0.2">
      <c r="A1" s="56" t="s">
        <v>346</v>
      </c>
    </row>
    <row r="2" spans="1:1" ht="23.25" x14ac:dyDescent="0.2">
      <c r="A2" s="56" t="s">
        <v>377</v>
      </c>
    </row>
    <row r="3" spans="1:1" x14ac:dyDescent="0.2">
      <c r="A3" s="57" t="s">
        <v>347</v>
      </c>
    </row>
    <row r="4" spans="1:1" ht="15" x14ac:dyDescent="0.2">
      <c r="A4" s="18"/>
    </row>
    <row r="5" spans="1:1" ht="15" x14ac:dyDescent="0.2">
      <c r="A5" s="58" t="s">
        <v>473</v>
      </c>
    </row>
    <row r="6" spans="1:1" ht="30" x14ac:dyDescent="0.2">
      <c r="A6" s="18" t="s">
        <v>474</v>
      </c>
    </row>
    <row r="7" spans="1:1" ht="15" x14ac:dyDescent="0.2">
      <c r="A7" s="18"/>
    </row>
    <row r="8" spans="1:1" ht="30" x14ac:dyDescent="0.2">
      <c r="A8" s="18" t="s">
        <v>475</v>
      </c>
    </row>
    <row r="9" spans="1:1" ht="45" x14ac:dyDescent="0.2">
      <c r="A9" s="18" t="s">
        <v>476</v>
      </c>
    </row>
    <row r="10" spans="1:1" ht="15.75" x14ac:dyDescent="0.2">
      <c r="A10" s="59" t="s">
        <v>477</v>
      </c>
    </row>
    <row r="11" spans="1:1" ht="13.5" thickBot="1" x14ac:dyDescent="0.25">
      <c r="A11" s="60"/>
    </row>
    <row r="12" spans="1:1" ht="51.75" thickBot="1" x14ac:dyDescent="0.25">
      <c r="A12" s="61" t="s">
        <v>348</v>
      </c>
    </row>
    <row r="13" spans="1:1" ht="15" x14ac:dyDescent="0.2">
      <c r="A13" s="62"/>
    </row>
    <row r="14" spans="1:1" ht="15" x14ac:dyDescent="0.2">
      <c r="A14" s="58" t="s">
        <v>478</v>
      </c>
    </row>
    <row r="15" spans="1:1" ht="15" x14ac:dyDescent="0.2">
      <c r="A15" s="18" t="s">
        <v>349</v>
      </c>
    </row>
    <row r="16" spans="1:1" ht="30" x14ac:dyDescent="0.2">
      <c r="A16" s="126" t="s">
        <v>505</v>
      </c>
    </row>
    <row r="17" spans="1:1" ht="15" x14ac:dyDescent="0.2">
      <c r="A17" s="18"/>
    </row>
    <row r="18" spans="1:1" ht="15" x14ac:dyDescent="0.2">
      <c r="A18" s="18"/>
    </row>
    <row r="19" spans="1:1" ht="30" x14ac:dyDescent="0.2">
      <c r="A19" s="18" t="s">
        <v>479</v>
      </c>
    </row>
    <row r="20" spans="1:1" ht="30" x14ac:dyDescent="0.2">
      <c r="A20" s="18" t="s">
        <v>480</v>
      </c>
    </row>
    <row r="21" spans="1:1" ht="15" x14ac:dyDescent="0.2">
      <c r="A21" s="18"/>
    </row>
    <row r="22" spans="1:1" ht="15" x14ac:dyDescent="0.2">
      <c r="A22" s="62" t="s">
        <v>350</v>
      </c>
    </row>
    <row r="23" spans="1:1" ht="15" x14ac:dyDescent="0.2">
      <c r="A23" s="63" t="s">
        <v>351</v>
      </c>
    </row>
    <row r="24" spans="1:1" ht="15" x14ac:dyDescent="0.2">
      <c r="A24" s="62" t="s">
        <v>352</v>
      </c>
    </row>
    <row r="25" spans="1:1" ht="15" x14ac:dyDescent="0.2">
      <c r="A25" s="64" t="s">
        <v>353</v>
      </c>
    </row>
    <row r="26" spans="1:1" ht="15" x14ac:dyDescent="0.2">
      <c r="A26" s="64" t="s">
        <v>354</v>
      </c>
    </row>
    <row r="27" spans="1:1" ht="15" x14ac:dyDescent="0.2">
      <c r="A27" s="64" t="s">
        <v>355</v>
      </c>
    </row>
    <row r="28" spans="1:1" ht="15" x14ac:dyDescent="0.2">
      <c r="A28" s="18" t="s">
        <v>356</v>
      </c>
    </row>
    <row r="29" spans="1:1" ht="30" x14ac:dyDescent="0.2">
      <c r="A29" s="18" t="s">
        <v>482</v>
      </c>
    </row>
    <row r="30" spans="1:1" ht="30" x14ac:dyDescent="0.2">
      <c r="A30" s="18" t="s">
        <v>481</v>
      </c>
    </row>
    <row r="31" spans="1:1" ht="15" x14ac:dyDescent="0.2">
      <c r="A31" s="18" t="s">
        <v>357</v>
      </c>
    </row>
    <row r="32" spans="1:1" ht="15" x14ac:dyDescent="0.2">
      <c r="A32" s="19" t="s">
        <v>358</v>
      </c>
    </row>
    <row r="33" spans="1:1" ht="15" x14ac:dyDescent="0.2">
      <c r="A33" s="19" t="s">
        <v>359</v>
      </c>
    </row>
    <row r="34" spans="1:1" ht="15" x14ac:dyDescent="0.2">
      <c r="A34" s="19" t="s">
        <v>360</v>
      </c>
    </row>
    <row r="35" spans="1:1" ht="15" x14ac:dyDescent="0.2">
      <c r="A35" s="19" t="s">
        <v>361</v>
      </c>
    </row>
    <row r="36" spans="1:1" ht="15" x14ac:dyDescent="0.2">
      <c r="A36" s="58" t="s">
        <v>362</v>
      </c>
    </row>
    <row r="37" spans="1:1" ht="45" x14ac:dyDescent="0.2">
      <c r="A37" s="65" t="s">
        <v>363</v>
      </c>
    </row>
    <row r="38" spans="1:1" ht="15" x14ac:dyDescent="0.2">
      <c r="A38" s="65" t="s">
        <v>364</v>
      </c>
    </row>
    <row r="39" spans="1:1" ht="15" x14ac:dyDescent="0.2">
      <c r="A39" s="19" t="s">
        <v>365</v>
      </c>
    </row>
    <row r="40" spans="1:1" ht="60" x14ac:dyDescent="0.2">
      <c r="A40" s="18" t="s">
        <v>366</v>
      </c>
    </row>
    <row r="41" spans="1:1" ht="15" x14ac:dyDescent="0.2">
      <c r="A41" s="19" t="s">
        <v>367</v>
      </c>
    </row>
    <row r="42" spans="1:1" ht="45" x14ac:dyDescent="0.2">
      <c r="A42" s="18" t="s">
        <v>368</v>
      </c>
    </row>
    <row r="43" spans="1:1" ht="15" x14ac:dyDescent="0.2">
      <c r="A43" s="19" t="s">
        <v>369</v>
      </c>
    </row>
    <row r="44" spans="1:1" ht="15" x14ac:dyDescent="0.2">
      <c r="A44" s="18" t="s">
        <v>370</v>
      </c>
    </row>
    <row r="45" spans="1:1" ht="15" x14ac:dyDescent="0.2">
      <c r="A45" s="19" t="s">
        <v>371</v>
      </c>
    </row>
    <row r="46" spans="1:1" ht="15" x14ac:dyDescent="0.2">
      <c r="A46" s="18" t="s">
        <v>372</v>
      </c>
    </row>
    <row r="47" spans="1:1" ht="15" x14ac:dyDescent="0.2">
      <c r="A47" s="63"/>
    </row>
    <row r="48" spans="1:1" ht="15" x14ac:dyDescent="0.2">
      <c r="A48" s="58" t="s">
        <v>373</v>
      </c>
    </row>
    <row r="49" spans="1:1" ht="45" x14ac:dyDescent="0.2">
      <c r="A49" s="18" t="s">
        <v>374</v>
      </c>
    </row>
    <row r="50" spans="1:1" ht="105" x14ac:dyDescent="0.2">
      <c r="A50" s="18" t="s">
        <v>375</v>
      </c>
    </row>
    <row r="51" spans="1:1" ht="15" x14ac:dyDescent="0.2">
      <c r="A51" s="18"/>
    </row>
    <row r="52" spans="1:1" ht="60" x14ac:dyDescent="0.2">
      <c r="A52" s="18" t="s">
        <v>376</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327"/>
  <sheetViews>
    <sheetView zoomScale="85" zoomScaleNormal="85" workbookViewId="0">
      <selection activeCell="D31" sqref="D31"/>
    </sheetView>
  </sheetViews>
  <sheetFormatPr defaultColWidth="8.85546875" defaultRowHeight="12.75" x14ac:dyDescent="0.2"/>
  <cols>
    <col min="1" max="1" width="8.7109375" customWidth="1"/>
  </cols>
  <sheetData>
    <row r="1" spans="1:13" x14ac:dyDescent="0.2">
      <c r="A1" s="66"/>
      <c r="B1" s="66"/>
      <c r="C1" s="66"/>
      <c r="D1" s="66"/>
      <c r="E1" s="66"/>
      <c r="F1" s="66"/>
      <c r="G1" s="66"/>
      <c r="H1" s="66"/>
      <c r="I1" s="66"/>
      <c r="J1" s="66"/>
      <c r="K1" s="66"/>
      <c r="L1" s="66"/>
      <c r="M1" s="66"/>
    </row>
    <row r="2" spans="1:13" x14ac:dyDescent="0.2">
      <c r="A2" s="66"/>
      <c r="B2" s="66"/>
      <c r="C2" s="66"/>
      <c r="D2" s="66"/>
      <c r="E2" s="66"/>
      <c r="F2" s="66"/>
      <c r="G2" s="66"/>
      <c r="H2" s="66"/>
      <c r="I2" s="66"/>
      <c r="J2" s="66"/>
      <c r="K2" s="66"/>
      <c r="L2" s="66"/>
      <c r="M2" s="66"/>
    </row>
    <row r="3" spans="1:13" x14ac:dyDescent="0.2">
      <c r="A3" s="66"/>
      <c r="B3" s="66"/>
      <c r="C3" s="66"/>
      <c r="D3" s="66"/>
      <c r="E3" s="66"/>
      <c r="F3" s="66"/>
      <c r="G3" s="66"/>
      <c r="H3" s="66"/>
      <c r="I3" s="66"/>
      <c r="J3" s="66"/>
      <c r="K3" s="66"/>
      <c r="L3" s="66"/>
      <c r="M3" s="66"/>
    </row>
    <row r="4" spans="1:13" x14ac:dyDescent="0.2">
      <c r="A4" s="66"/>
      <c r="B4" s="66"/>
      <c r="C4" s="66"/>
      <c r="D4" s="66"/>
      <c r="E4" s="66"/>
      <c r="F4" s="66"/>
      <c r="G4" s="66"/>
      <c r="H4" s="66"/>
      <c r="I4" s="66"/>
      <c r="J4" s="66"/>
      <c r="K4" s="66"/>
      <c r="L4" s="66"/>
      <c r="M4" s="66"/>
    </row>
    <row r="5" spans="1:13" x14ac:dyDescent="0.2">
      <c r="A5" s="66"/>
      <c r="B5" s="66"/>
      <c r="C5" s="66"/>
      <c r="D5" s="66"/>
      <c r="E5" s="66"/>
      <c r="F5" s="66"/>
      <c r="G5" s="66"/>
      <c r="H5" s="66"/>
      <c r="I5" s="66"/>
      <c r="J5" s="66"/>
      <c r="K5" s="66"/>
      <c r="L5" s="66"/>
      <c r="M5" s="66"/>
    </row>
    <row r="6" spans="1:13" x14ac:dyDescent="0.2">
      <c r="A6" s="66"/>
      <c r="B6" s="66"/>
      <c r="C6" s="66"/>
      <c r="D6" s="66"/>
      <c r="E6" s="66"/>
      <c r="F6" s="66"/>
      <c r="G6" s="66"/>
      <c r="H6" s="66"/>
      <c r="I6" s="66"/>
      <c r="J6" s="66"/>
      <c r="K6" s="66"/>
      <c r="L6" s="66"/>
      <c r="M6" s="66"/>
    </row>
    <row r="7" spans="1:13" x14ac:dyDescent="0.2">
      <c r="A7" s="66"/>
      <c r="B7" s="66"/>
      <c r="C7" s="66"/>
      <c r="D7" s="66"/>
      <c r="E7" s="66"/>
      <c r="F7" s="66"/>
      <c r="G7" s="66"/>
      <c r="H7" s="66"/>
      <c r="I7" s="66"/>
      <c r="J7" s="66"/>
      <c r="K7" s="66"/>
      <c r="L7" s="66"/>
      <c r="M7" s="66"/>
    </row>
    <row r="8" spans="1:13" x14ac:dyDescent="0.2">
      <c r="A8" s="66"/>
      <c r="B8" s="66"/>
      <c r="C8" s="66"/>
      <c r="D8" s="66"/>
      <c r="E8" s="66"/>
      <c r="F8" s="66"/>
      <c r="G8" s="66"/>
      <c r="H8" s="66"/>
      <c r="I8" s="66"/>
      <c r="J8" s="66"/>
      <c r="K8" s="66"/>
      <c r="L8" s="66"/>
      <c r="M8" s="66"/>
    </row>
    <row r="9" spans="1:13" x14ac:dyDescent="0.2">
      <c r="A9" s="66"/>
      <c r="B9" s="66"/>
      <c r="C9" s="66"/>
      <c r="D9" s="66"/>
      <c r="E9" s="66"/>
      <c r="F9" s="66"/>
      <c r="G9" s="66"/>
      <c r="H9" s="66"/>
      <c r="I9" s="66"/>
      <c r="J9" s="66"/>
      <c r="K9" s="66"/>
      <c r="L9" s="66"/>
      <c r="M9" s="66"/>
    </row>
    <row r="10" spans="1:13" x14ac:dyDescent="0.2">
      <c r="A10" s="66"/>
      <c r="B10" s="66"/>
      <c r="C10" s="66"/>
      <c r="D10" s="66"/>
      <c r="E10" s="66"/>
      <c r="F10" s="66"/>
      <c r="G10" s="66"/>
      <c r="H10" s="66"/>
      <c r="I10" s="66"/>
      <c r="J10" s="66"/>
      <c r="K10" s="66"/>
      <c r="L10" s="66"/>
      <c r="M10" s="66"/>
    </row>
    <row r="11" spans="1:13" x14ac:dyDescent="0.2">
      <c r="A11" s="66"/>
      <c r="B11" s="66"/>
      <c r="C11" s="66"/>
      <c r="D11" s="66"/>
      <c r="E11" s="66"/>
      <c r="F11" s="66"/>
      <c r="G11" s="66"/>
      <c r="H11" s="66"/>
      <c r="I11" s="66"/>
      <c r="J11" s="66"/>
      <c r="K11" s="66"/>
      <c r="L11" s="66"/>
      <c r="M11" s="66"/>
    </row>
    <row r="12" spans="1:13" x14ac:dyDescent="0.2">
      <c r="A12" s="66"/>
      <c r="B12" s="66"/>
      <c r="C12" s="66"/>
      <c r="D12" s="66"/>
      <c r="E12" s="66"/>
      <c r="F12" s="66"/>
      <c r="G12" s="66"/>
      <c r="H12" s="66"/>
      <c r="I12" s="66"/>
      <c r="J12" s="66"/>
      <c r="K12" s="66"/>
      <c r="L12" s="66"/>
      <c r="M12" s="66"/>
    </row>
    <row r="13" spans="1:13" x14ac:dyDescent="0.2">
      <c r="A13" s="66"/>
      <c r="B13" s="66"/>
      <c r="C13" s="66"/>
      <c r="D13" s="66"/>
      <c r="E13" s="66"/>
      <c r="F13" s="66"/>
      <c r="G13" s="66"/>
      <c r="H13" s="66"/>
      <c r="I13" s="66"/>
      <c r="J13" s="66"/>
      <c r="K13" s="66"/>
      <c r="L13" s="66"/>
      <c r="M13" s="66"/>
    </row>
    <row r="14" spans="1:13" x14ac:dyDescent="0.2">
      <c r="A14" s="66"/>
      <c r="B14" s="66"/>
      <c r="C14" s="66"/>
      <c r="D14" s="66"/>
      <c r="E14" s="66"/>
      <c r="F14" s="66"/>
      <c r="G14" s="66"/>
      <c r="H14" s="66"/>
      <c r="I14" s="66"/>
      <c r="J14" s="66"/>
      <c r="K14" s="66"/>
      <c r="L14" s="66"/>
      <c r="M14" s="66"/>
    </row>
    <row r="15" spans="1:13" x14ac:dyDescent="0.2">
      <c r="A15" s="66"/>
      <c r="B15" s="66"/>
      <c r="C15" s="66"/>
      <c r="D15" s="66"/>
      <c r="E15" s="66"/>
      <c r="F15" s="66"/>
      <c r="G15" s="66"/>
      <c r="H15" s="66"/>
      <c r="I15" s="66"/>
      <c r="J15" s="66"/>
      <c r="K15" s="66"/>
      <c r="L15" s="66"/>
      <c r="M15" s="66"/>
    </row>
    <row r="16" spans="1:13" x14ac:dyDescent="0.2">
      <c r="A16" s="66"/>
      <c r="B16" s="66"/>
      <c r="C16" s="66"/>
      <c r="D16" s="66"/>
      <c r="E16" s="66"/>
      <c r="F16" s="66"/>
      <c r="G16" s="66"/>
      <c r="H16" s="66"/>
      <c r="I16" s="66"/>
      <c r="J16" s="66"/>
      <c r="K16" s="66"/>
      <c r="L16" s="66"/>
      <c r="M16" s="66"/>
    </row>
    <row r="17" spans="1:13" x14ac:dyDescent="0.2">
      <c r="A17" s="66"/>
      <c r="B17" s="66"/>
      <c r="C17" s="66"/>
      <c r="D17" s="66"/>
      <c r="E17" s="66"/>
      <c r="F17" s="66"/>
      <c r="G17" s="66"/>
      <c r="H17" s="66"/>
      <c r="I17" s="66"/>
      <c r="J17" s="66"/>
      <c r="K17" s="66"/>
      <c r="L17" s="66"/>
      <c r="M17" s="66"/>
    </row>
    <row r="18" spans="1:13" x14ac:dyDescent="0.2">
      <c r="A18" s="66"/>
      <c r="B18" s="66"/>
      <c r="C18" s="66"/>
      <c r="D18" s="66"/>
      <c r="E18" s="66"/>
      <c r="F18" s="66"/>
      <c r="G18" s="66"/>
      <c r="H18" s="66"/>
      <c r="I18" s="66"/>
      <c r="J18" s="66"/>
      <c r="K18" s="66"/>
      <c r="L18" s="66"/>
      <c r="M18" s="66"/>
    </row>
    <row r="19" spans="1:13" x14ac:dyDescent="0.2">
      <c r="A19" s="66"/>
      <c r="B19" s="66"/>
      <c r="C19" s="66"/>
      <c r="D19" s="66"/>
      <c r="E19" s="66"/>
      <c r="F19" s="66"/>
      <c r="G19" s="66"/>
      <c r="H19" s="66"/>
      <c r="I19" s="66"/>
      <c r="J19" s="66"/>
      <c r="K19" s="66"/>
      <c r="L19" s="66"/>
      <c r="M19" s="66"/>
    </row>
    <row r="20" spans="1:13" x14ac:dyDescent="0.2">
      <c r="A20" s="66"/>
      <c r="B20" s="66"/>
      <c r="C20" s="66"/>
      <c r="D20" s="66"/>
      <c r="E20" s="66"/>
      <c r="F20" s="66"/>
      <c r="G20" s="66"/>
      <c r="H20" s="66"/>
      <c r="I20" s="66"/>
      <c r="J20" s="66"/>
      <c r="K20" s="66"/>
      <c r="L20" s="66"/>
      <c r="M20" s="66"/>
    </row>
    <row r="21" spans="1:13" x14ac:dyDescent="0.2">
      <c r="A21" s="66"/>
      <c r="B21" s="66"/>
      <c r="C21" s="66"/>
      <c r="D21" s="66"/>
      <c r="E21" s="66"/>
      <c r="F21" s="66"/>
      <c r="G21" s="66"/>
      <c r="H21" s="66"/>
      <c r="I21" s="66"/>
      <c r="J21" s="66"/>
      <c r="K21" s="66"/>
      <c r="L21" s="66"/>
      <c r="M21" s="66"/>
    </row>
    <row r="22" spans="1:13" x14ac:dyDescent="0.2">
      <c r="A22" s="66"/>
      <c r="B22" s="66"/>
      <c r="C22" s="66"/>
      <c r="D22" s="66"/>
      <c r="E22" s="66"/>
      <c r="F22" s="66"/>
      <c r="G22" s="66"/>
      <c r="H22" s="66"/>
      <c r="I22" s="66"/>
      <c r="J22" s="66"/>
      <c r="K22" s="66"/>
      <c r="L22" s="66"/>
      <c r="M22" s="66"/>
    </row>
    <row r="23" spans="1:13" x14ac:dyDescent="0.2">
      <c r="A23" s="66"/>
      <c r="B23" s="66"/>
      <c r="C23" s="66"/>
      <c r="D23" s="66"/>
      <c r="E23" s="66"/>
      <c r="F23" s="66"/>
      <c r="G23" s="66"/>
      <c r="H23" s="66"/>
      <c r="I23" s="66"/>
      <c r="J23" s="66"/>
      <c r="K23" s="66"/>
      <c r="L23" s="66"/>
      <c r="M23" s="66"/>
    </row>
    <row r="24" spans="1:13" x14ac:dyDescent="0.2">
      <c r="A24" s="66"/>
      <c r="B24" s="66"/>
      <c r="C24" s="66"/>
      <c r="D24" s="66"/>
      <c r="E24" s="66"/>
      <c r="F24" s="66"/>
      <c r="G24" s="66"/>
      <c r="H24" s="66"/>
      <c r="I24" s="66"/>
      <c r="J24" s="66"/>
      <c r="K24" s="66"/>
      <c r="L24" s="66"/>
      <c r="M24" s="66"/>
    </row>
    <row r="25" spans="1:13" x14ac:dyDescent="0.2">
      <c r="A25" s="66"/>
      <c r="B25" s="66"/>
      <c r="C25" s="66"/>
      <c r="D25" s="66"/>
      <c r="E25" s="66"/>
      <c r="F25" s="66"/>
      <c r="G25" s="66"/>
      <c r="H25" s="66"/>
      <c r="I25" s="66"/>
      <c r="J25" s="66"/>
      <c r="K25" s="66"/>
      <c r="L25" s="66"/>
      <c r="M25" s="66"/>
    </row>
    <row r="26" spans="1:13" x14ac:dyDescent="0.2">
      <c r="A26" s="66"/>
      <c r="B26" s="66"/>
      <c r="C26" s="66"/>
      <c r="D26" s="66"/>
      <c r="E26" s="66"/>
      <c r="F26" s="66"/>
      <c r="G26" s="66"/>
      <c r="H26" s="66"/>
      <c r="I26" s="66"/>
      <c r="J26" s="66"/>
      <c r="K26" s="66"/>
      <c r="L26" s="66"/>
      <c r="M26" s="66"/>
    </row>
    <row r="27" spans="1:13" x14ac:dyDescent="0.2">
      <c r="A27" s="66"/>
      <c r="B27" s="66"/>
      <c r="C27" s="66"/>
      <c r="D27" s="66"/>
      <c r="E27" s="66"/>
      <c r="F27" s="66"/>
      <c r="G27" s="66"/>
      <c r="H27" s="66"/>
      <c r="I27" s="66"/>
      <c r="J27" s="66"/>
      <c r="K27" s="66"/>
      <c r="L27" s="66"/>
      <c r="M27" s="66"/>
    </row>
    <row r="28" spans="1:13" x14ac:dyDescent="0.2">
      <c r="A28" s="66"/>
      <c r="B28" s="66"/>
      <c r="C28" s="66"/>
      <c r="D28" s="66"/>
      <c r="E28" s="66"/>
      <c r="F28" s="66"/>
      <c r="G28" s="66"/>
      <c r="H28" s="66"/>
      <c r="I28" s="66"/>
      <c r="J28" s="66"/>
      <c r="K28" s="66"/>
      <c r="L28" s="66"/>
      <c r="M28" s="66"/>
    </row>
    <row r="29" spans="1:13" x14ac:dyDescent="0.2">
      <c r="A29" s="66"/>
      <c r="B29" s="66"/>
      <c r="C29" s="66"/>
      <c r="D29" s="66"/>
      <c r="E29" s="66"/>
      <c r="F29" s="66"/>
      <c r="G29" s="66"/>
      <c r="H29" s="66"/>
      <c r="I29" s="66"/>
      <c r="J29" s="66"/>
      <c r="K29" s="66"/>
      <c r="L29" s="66"/>
      <c r="M29" s="66"/>
    </row>
    <row r="30" spans="1:13" x14ac:dyDescent="0.2">
      <c r="A30" s="66"/>
      <c r="B30" s="66"/>
      <c r="C30" s="66"/>
      <c r="D30" s="66"/>
      <c r="E30" s="66"/>
      <c r="F30" s="66"/>
      <c r="G30" s="66"/>
      <c r="H30" s="66"/>
      <c r="I30" s="66"/>
      <c r="J30" s="66"/>
      <c r="K30" s="66"/>
      <c r="L30" s="66"/>
      <c r="M30" s="66"/>
    </row>
    <row r="31" spans="1:13" x14ac:dyDescent="0.2">
      <c r="A31" s="66"/>
      <c r="B31" s="66"/>
      <c r="C31" s="66"/>
      <c r="D31" s="66"/>
      <c r="E31" s="66"/>
      <c r="F31" s="66"/>
      <c r="G31" s="66"/>
      <c r="H31" s="66"/>
      <c r="I31" s="66"/>
      <c r="J31" s="66"/>
      <c r="K31" s="66"/>
      <c r="L31" s="66"/>
      <c r="M31" s="66"/>
    </row>
    <row r="32" spans="1:13" x14ac:dyDescent="0.2">
      <c r="A32" s="66"/>
      <c r="B32" s="66"/>
      <c r="C32" s="66"/>
      <c r="D32" s="66"/>
      <c r="E32" s="66"/>
      <c r="F32" s="66"/>
      <c r="G32" s="66"/>
      <c r="H32" s="66"/>
      <c r="I32" s="66"/>
      <c r="J32" s="66"/>
      <c r="K32" s="66"/>
      <c r="L32" s="66"/>
      <c r="M32" s="66"/>
    </row>
    <row r="33" spans="1:13" x14ac:dyDescent="0.2">
      <c r="A33" s="66"/>
      <c r="B33" s="66"/>
      <c r="C33" s="66"/>
      <c r="D33" s="66"/>
      <c r="E33" s="66"/>
      <c r="F33" s="66"/>
      <c r="G33" s="66"/>
      <c r="H33" s="66"/>
      <c r="I33" s="66"/>
      <c r="J33" s="66"/>
      <c r="K33" s="66"/>
      <c r="L33" s="66"/>
      <c r="M33" s="66"/>
    </row>
    <row r="34" spans="1:13" x14ac:dyDescent="0.2">
      <c r="A34" s="66"/>
      <c r="B34" s="66"/>
      <c r="C34" s="66"/>
      <c r="D34" s="66"/>
      <c r="E34" s="66"/>
      <c r="F34" s="66"/>
      <c r="G34" s="66"/>
      <c r="H34" s="66"/>
      <c r="I34" s="66"/>
      <c r="J34" s="66"/>
      <c r="K34" s="66"/>
      <c r="L34" s="66"/>
      <c r="M34" s="66"/>
    </row>
    <row r="35" spans="1:13" x14ac:dyDescent="0.2">
      <c r="A35" s="66"/>
      <c r="B35" s="66"/>
      <c r="C35" s="66"/>
      <c r="D35" s="66"/>
      <c r="E35" s="66"/>
      <c r="F35" s="66"/>
      <c r="G35" s="66"/>
      <c r="H35" s="66"/>
      <c r="I35" s="66"/>
      <c r="J35" s="66"/>
      <c r="K35" s="66"/>
      <c r="L35" s="66"/>
      <c r="M35" s="66"/>
    </row>
    <row r="36" spans="1:13" x14ac:dyDescent="0.2">
      <c r="A36" s="66"/>
      <c r="B36" s="66"/>
      <c r="C36" s="66"/>
      <c r="D36" s="66"/>
      <c r="E36" s="66"/>
      <c r="F36" s="66"/>
      <c r="G36" s="66"/>
      <c r="H36" s="66"/>
      <c r="I36" s="66"/>
      <c r="J36" s="66"/>
      <c r="K36" s="66"/>
      <c r="L36" s="66"/>
      <c r="M36" s="66"/>
    </row>
    <row r="37" spans="1:13" x14ac:dyDescent="0.2">
      <c r="A37" s="66"/>
      <c r="B37" s="66"/>
      <c r="C37" s="66"/>
      <c r="D37" s="66"/>
      <c r="E37" s="66"/>
      <c r="F37" s="66"/>
      <c r="G37" s="66"/>
      <c r="H37" s="66"/>
      <c r="I37" s="66"/>
      <c r="J37" s="66"/>
      <c r="K37" s="66"/>
      <c r="L37" s="66"/>
      <c r="M37" s="66"/>
    </row>
    <row r="38" spans="1:13" x14ac:dyDescent="0.2">
      <c r="A38" s="66"/>
      <c r="B38" s="66"/>
      <c r="C38" s="66"/>
      <c r="D38" s="66"/>
      <c r="E38" s="66"/>
      <c r="F38" s="66"/>
      <c r="G38" s="66"/>
      <c r="H38" s="66"/>
      <c r="I38" s="66"/>
      <c r="J38" s="66"/>
      <c r="K38" s="66"/>
      <c r="L38" s="66"/>
      <c r="M38" s="66"/>
    </row>
    <row r="39" spans="1:13" x14ac:dyDescent="0.2">
      <c r="A39" s="66"/>
      <c r="B39" s="66"/>
      <c r="C39" s="66"/>
      <c r="D39" s="66"/>
      <c r="E39" s="66"/>
      <c r="F39" s="66"/>
      <c r="G39" s="66"/>
      <c r="H39" s="66"/>
      <c r="I39" s="66"/>
      <c r="J39" s="66"/>
      <c r="K39" s="66"/>
      <c r="L39" s="66"/>
      <c r="M39" s="66"/>
    </row>
    <row r="40" spans="1:13" x14ac:dyDescent="0.2">
      <c r="A40" s="66"/>
      <c r="B40" s="66"/>
      <c r="C40" s="66"/>
      <c r="D40" s="66"/>
      <c r="E40" s="66"/>
      <c r="F40" s="66"/>
      <c r="G40" s="66"/>
      <c r="H40" s="66"/>
      <c r="I40" s="66"/>
      <c r="J40" s="66"/>
      <c r="K40" s="66"/>
      <c r="L40" s="66"/>
      <c r="M40" s="66"/>
    </row>
    <row r="41" spans="1:13" x14ac:dyDescent="0.2">
      <c r="A41" s="66"/>
      <c r="B41" s="66"/>
      <c r="C41" s="66"/>
      <c r="D41" s="66"/>
      <c r="E41" s="66"/>
      <c r="F41" s="66"/>
      <c r="G41" s="66"/>
      <c r="H41" s="66"/>
      <c r="I41" s="66"/>
      <c r="J41" s="66"/>
      <c r="K41" s="66"/>
      <c r="L41" s="66"/>
      <c r="M41" s="66"/>
    </row>
    <row r="42" spans="1:13" x14ac:dyDescent="0.2">
      <c r="A42" s="66"/>
      <c r="B42" s="66"/>
      <c r="C42" s="66"/>
      <c r="D42" s="66"/>
      <c r="E42" s="66"/>
      <c r="F42" s="66"/>
      <c r="G42" s="66"/>
      <c r="H42" s="66"/>
      <c r="I42" s="66"/>
      <c r="J42" s="66"/>
      <c r="K42" s="66"/>
      <c r="L42" s="66"/>
      <c r="M42" s="66"/>
    </row>
    <row r="43" spans="1:13" x14ac:dyDescent="0.2">
      <c r="A43" s="66"/>
      <c r="B43" s="66"/>
      <c r="C43" s="66"/>
      <c r="D43" s="66"/>
      <c r="E43" s="66"/>
      <c r="F43" s="66"/>
      <c r="G43" s="66"/>
      <c r="H43" s="66"/>
      <c r="I43" s="66"/>
      <c r="J43" s="66"/>
      <c r="K43" s="66"/>
      <c r="L43" s="66"/>
      <c r="M43" s="66"/>
    </row>
    <row r="44" spans="1:13" x14ac:dyDescent="0.2">
      <c r="A44" s="66"/>
      <c r="B44" s="66"/>
      <c r="C44" s="66"/>
      <c r="D44" s="66"/>
      <c r="E44" s="66"/>
      <c r="F44" s="66"/>
      <c r="G44" s="66"/>
      <c r="H44" s="66"/>
      <c r="I44" s="66"/>
      <c r="J44" s="66"/>
      <c r="K44" s="66"/>
      <c r="L44" s="66"/>
      <c r="M44" s="66"/>
    </row>
    <row r="45" spans="1:13" x14ac:dyDescent="0.2">
      <c r="A45" s="66"/>
      <c r="B45" s="66"/>
      <c r="C45" s="66"/>
      <c r="D45" s="66"/>
      <c r="E45" s="66"/>
      <c r="F45" s="66"/>
      <c r="G45" s="66"/>
      <c r="H45" s="66"/>
      <c r="I45" s="66"/>
      <c r="J45" s="66"/>
      <c r="K45" s="66"/>
      <c r="L45" s="66"/>
      <c r="M45" s="66"/>
    </row>
    <row r="46" spans="1:13" x14ac:dyDescent="0.2">
      <c r="A46" s="66"/>
      <c r="B46" s="66"/>
      <c r="C46" s="66"/>
      <c r="D46" s="66"/>
      <c r="E46" s="66"/>
      <c r="F46" s="66"/>
      <c r="G46" s="66"/>
      <c r="H46" s="66"/>
      <c r="I46" s="66"/>
      <c r="J46" s="66"/>
      <c r="K46" s="66"/>
      <c r="L46" s="66"/>
      <c r="M46" s="66"/>
    </row>
    <row r="47" spans="1:13" x14ac:dyDescent="0.2">
      <c r="A47" s="66"/>
      <c r="B47" s="66"/>
      <c r="C47" s="66"/>
      <c r="D47" s="66"/>
      <c r="E47" s="66"/>
      <c r="F47" s="66"/>
      <c r="G47" s="66"/>
      <c r="H47" s="66"/>
      <c r="I47" s="66"/>
      <c r="J47" s="66"/>
      <c r="K47" s="66"/>
      <c r="L47" s="66"/>
      <c r="M47" s="66"/>
    </row>
    <row r="48" spans="1:13" x14ac:dyDescent="0.2">
      <c r="A48" s="66"/>
      <c r="B48" s="66"/>
      <c r="C48" s="66"/>
      <c r="D48" s="66"/>
      <c r="E48" s="66"/>
      <c r="F48" s="66"/>
      <c r="G48" s="66"/>
      <c r="H48" s="66"/>
      <c r="I48" s="66"/>
      <c r="J48" s="66"/>
      <c r="K48" s="66"/>
      <c r="L48" s="66"/>
      <c r="M48" s="66"/>
    </row>
    <row r="49" spans="1:13" x14ac:dyDescent="0.2">
      <c r="A49" s="66"/>
      <c r="B49" s="66"/>
      <c r="C49" s="66"/>
      <c r="D49" s="66"/>
      <c r="E49" s="66"/>
      <c r="F49" s="66"/>
      <c r="G49" s="66"/>
      <c r="H49" s="66"/>
      <c r="I49" s="66"/>
      <c r="J49" s="66"/>
      <c r="K49" s="66"/>
      <c r="L49" s="66"/>
      <c r="M49" s="66"/>
    </row>
    <row r="50" spans="1:13" x14ac:dyDescent="0.2">
      <c r="A50" s="66"/>
      <c r="B50" s="66"/>
      <c r="C50" s="66"/>
      <c r="D50" s="66"/>
      <c r="E50" s="66"/>
      <c r="F50" s="66"/>
      <c r="G50" s="66"/>
      <c r="H50" s="66"/>
      <c r="I50" s="66"/>
      <c r="J50" s="66"/>
      <c r="K50" s="66"/>
      <c r="L50" s="66"/>
      <c r="M50" s="66"/>
    </row>
    <row r="51" spans="1:13" x14ac:dyDescent="0.2">
      <c r="A51" s="66"/>
      <c r="B51" s="66"/>
      <c r="C51" s="66"/>
      <c r="D51" s="66"/>
      <c r="E51" s="66"/>
      <c r="F51" s="66"/>
      <c r="G51" s="66"/>
      <c r="H51" s="66"/>
      <c r="I51" s="66"/>
      <c r="J51" s="66"/>
      <c r="K51" s="66"/>
      <c r="L51" s="66"/>
      <c r="M51" s="66"/>
    </row>
    <row r="52" spans="1:13" x14ac:dyDescent="0.2">
      <c r="A52" s="66"/>
      <c r="B52" s="66"/>
      <c r="C52" s="66"/>
      <c r="D52" s="66"/>
      <c r="E52" s="66"/>
      <c r="F52" s="66"/>
      <c r="G52" s="66"/>
      <c r="H52" s="66"/>
      <c r="I52" s="66"/>
      <c r="J52" s="66"/>
      <c r="K52" s="66"/>
      <c r="L52" s="66"/>
      <c r="M52" s="66"/>
    </row>
    <row r="53" spans="1:13" x14ac:dyDescent="0.2">
      <c r="A53" s="66"/>
      <c r="B53" s="66"/>
      <c r="C53" s="66"/>
      <c r="D53" s="66"/>
      <c r="E53" s="66"/>
      <c r="F53" s="66"/>
      <c r="G53" s="66"/>
      <c r="H53" s="66"/>
      <c r="I53" s="66"/>
      <c r="J53" s="66"/>
      <c r="K53" s="66"/>
      <c r="L53" s="66"/>
      <c r="M53" s="66"/>
    </row>
    <row r="54" spans="1:13" x14ac:dyDescent="0.2">
      <c r="A54" s="66"/>
      <c r="B54" s="66"/>
      <c r="C54" s="66"/>
      <c r="D54" s="66"/>
      <c r="E54" s="66"/>
      <c r="F54" s="66"/>
      <c r="G54" s="66"/>
      <c r="H54" s="66"/>
      <c r="I54" s="66"/>
      <c r="J54" s="66"/>
      <c r="K54" s="66"/>
      <c r="L54" s="66"/>
      <c r="M54" s="66"/>
    </row>
    <row r="55" spans="1:13" x14ac:dyDescent="0.2">
      <c r="A55" s="66"/>
      <c r="B55" s="66"/>
      <c r="C55" s="66"/>
      <c r="D55" s="66"/>
      <c r="E55" s="66"/>
      <c r="F55" s="66"/>
      <c r="G55" s="66"/>
      <c r="H55" s="66"/>
      <c r="I55" s="66"/>
      <c r="J55" s="66"/>
      <c r="K55" s="66"/>
      <c r="L55" s="66"/>
      <c r="M55" s="66"/>
    </row>
    <row r="56" spans="1:13" x14ac:dyDescent="0.2">
      <c r="A56" s="66"/>
      <c r="B56" s="66"/>
      <c r="C56" s="66"/>
      <c r="D56" s="66"/>
      <c r="E56" s="66"/>
      <c r="F56" s="66"/>
      <c r="G56" s="66"/>
      <c r="H56" s="66"/>
      <c r="I56" s="66"/>
      <c r="J56" s="66"/>
      <c r="K56" s="66"/>
      <c r="L56" s="66"/>
      <c r="M56" s="66"/>
    </row>
    <row r="57" spans="1:13" x14ac:dyDescent="0.2">
      <c r="A57" s="66"/>
      <c r="B57" s="66"/>
      <c r="C57" s="66"/>
      <c r="D57" s="66"/>
      <c r="E57" s="66"/>
      <c r="F57" s="66"/>
      <c r="G57" s="66"/>
      <c r="H57" s="66"/>
      <c r="I57" s="66"/>
      <c r="J57" s="66"/>
      <c r="K57" s="66"/>
      <c r="L57" s="66"/>
      <c r="M57" s="66"/>
    </row>
    <row r="58" spans="1:13" x14ac:dyDescent="0.2">
      <c r="A58" s="66"/>
      <c r="B58" s="66"/>
      <c r="C58" s="66"/>
      <c r="D58" s="66"/>
      <c r="E58" s="66"/>
      <c r="F58" s="66"/>
      <c r="G58" s="66"/>
      <c r="H58" s="66"/>
      <c r="I58" s="66"/>
      <c r="J58" s="66"/>
      <c r="K58" s="66"/>
      <c r="L58" s="66"/>
      <c r="M58" s="66"/>
    </row>
    <row r="59" spans="1:13" x14ac:dyDescent="0.2">
      <c r="A59" s="66"/>
      <c r="B59" s="66"/>
      <c r="C59" s="66"/>
      <c r="D59" s="66"/>
      <c r="E59" s="66"/>
      <c r="F59" s="66"/>
      <c r="G59" s="66"/>
      <c r="H59" s="66"/>
      <c r="I59" s="66"/>
      <c r="J59" s="66"/>
      <c r="K59" s="66"/>
      <c r="L59" s="66"/>
      <c r="M59" s="66"/>
    </row>
    <row r="60" spans="1:13" x14ac:dyDescent="0.2">
      <c r="A60" s="66"/>
      <c r="B60" s="66"/>
      <c r="C60" s="66"/>
      <c r="D60" s="66"/>
      <c r="E60" s="66"/>
      <c r="F60" s="66"/>
      <c r="G60" s="66"/>
      <c r="H60" s="66"/>
      <c r="I60" s="66"/>
      <c r="J60" s="66"/>
      <c r="K60" s="66"/>
      <c r="L60" s="66"/>
      <c r="M60" s="66"/>
    </row>
    <row r="61" spans="1:13" x14ac:dyDescent="0.2">
      <c r="A61" s="66"/>
      <c r="B61" s="66"/>
      <c r="C61" s="66"/>
      <c r="D61" s="66"/>
      <c r="E61" s="66"/>
      <c r="F61" s="66"/>
      <c r="G61" s="66"/>
      <c r="H61" s="66"/>
      <c r="I61" s="66"/>
      <c r="J61" s="66"/>
      <c r="K61" s="66"/>
      <c r="L61" s="66"/>
      <c r="M61" s="66"/>
    </row>
    <row r="62" spans="1:13" x14ac:dyDescent="0.2">
      <c r="A62" s="66"/>
      <c r="B62" s="66"/>
      <c r="C62" s="66"/>
      <c r="D62" s="66"/>
      <c r="E62" s="66"/>
      <c r="F62" s="66"/>
      <c r="G62" s="66"/>
      <c r="H62" s="66"/>
      <c r="I62" s="66"/>
      <c r="J62" s="66"/>
      <c r="K62" s="66"/>
      <c r="L62" s="66"/>
      <c r="M62" s="66"/>
    </row>
    <row r="63" spans="1:13" x14ac:dyDescent="0.2">
      <c r="A63" s="66"/>
      <c r="B63" s="66"/>
      <c r="C63" s="66"/>
      <c r="D63" s="66"/>
      <c r="E63" s="66"/>
      <c r="F63" s="66"/>
      <c r="G63" s="66"/>
      <c r="H63" s="66"/>
      <c r="I63" s="66"/>
      <c r="J63" s="66"/>
      <c r="K63" s="66"/>
      <c r="L63" s="66"/>
      <c r="M63" s="66"/>
    </row>
    <row r="64" spans="1:13" x14ac:dyDescent="0.2">
      <c r="A64" s="66"/>
      <c r="B64" s="66"/>
      <c r="C64" s="66"/>
      <c r="D64" s="66"/>
      <c r="E64" s="66"/>
      <c r="F64" s="66"/>
      <c r="G64" s="66"/>
      <c r="H64" s="66"/>
      <c r="I64" s="66"/>
      <c r="J64" s="66"/>
      <c r="K64" s="66"/>
      <c r="L64" s="66"/>
      <c r="M64" s="66"/>
    </row>
    <row r="65" spans="1:13" x14ac:dyDescent="0.2">
      <c r="A65" s="66"/>
      <c r="B65" s="66"/>
      <c r="C65" s="66"/>
      <c r="D65" s="66"/>
      <c r="E65" s="66"/>
      <c r="F65" s="66"/>
      <c r="G65" s="66"/>
      <c r="H65" s="66"/>
      <c r="I65" s="66"/>
      <c r="J65" s="66"/>
      <c r="K65" s="66"/>
      <c r="L65" s="66"/>
      <c r="M65" s="66"/>
    </row>
    <row r="66" spans="1:13" x14ac:dyDescent="0.2">
      <c r="A66" s="66"/>
      <c r="B66" s="66"/>
      <c r="C66" s="66"/>
      <c r="D66" s="66"/>
      <c r="E66" s="66"/>
      <c r="F66" s="66"/>
      <c r="G66" s="66"/>
      <c r="H66" s="66"/>
      <c r="I66" s="66"/>
      <c r="J66" s="66"/>
      <c r="K66" s="66"/>
      <c r="L66" s="66"/>
      <c r="M66" s="66"/>
    </row>
    <row r="67" spans="1:13" x14ac:dyDescent="0.2">
      <c r="A67" s="66"/>
      <c r="B67" s="66"/>
      <c r="C67" s="66"/>
      <c r="D67" s="66"/>
      <c r="E67" s="66"/>
      <c r="F67" s="66"/>
      <c r="G67" s="66"/>
      <c r="H67" s="66"/>
      <c r="I67" s="66"/>
      <c r="J67" s="66"/>
      <c r="K67" s="66"/>
      <c r="L67" s="66"/>
      <c r="M67" s="66"/>
    </row>
    <row r="68" spans="1:13" x14ac:dyDescent="0.2">
      <c r="A68" s="66"/>
      <c r="B68" s="66"/>
      <c r="C68" s="66"/>
      <c r="D68" s="66"/>
      <c r="E68" s="66"/>
      <c r="F68" s="66"/>
      <c r="G68" s="66"/>
      <c r="H68" s="66"/>
      <c r="I68" s="66"/>
      <c r="J68" s="66"/>
      <c r="K68" s="66"/>
      <c r="L68" s="66"/>
      <c r="M68" s="66"/>
    </row>
    <row r="69" spans="1:13" x14ac:dyDescent="0.2">
      <c r="A69" s="66"/>
      <c r="B69" s="66"/>
      <c r="C69" s="66"/>
      <c r="D69" s="66"/>
      <c r="E69" s="66"/>
      <c r="F69" s="66"/>
      <c r="G69" s="66"/>
      <c r="H69" s="66"/>
      <c r="I69" s="66"/>
      <c r="J69" s="66"/>
      <c r="K69" s="66"/>
      <c r="L69" s="66"/>
      <c r="M69" s="66"/>
    </row>
    <row r="70" spans="1:13" x14ac:dyDescent="0.2">
      <c r="A70" s="66"/>
      <c r="B70" s="66"/>
      <c r="C70" s="66"/>
      <c r="D70" s="66"/>
      <c r="E70" s="66"/>
      <c r="F70" s="66"/>
      <c r="G70" s="66"/>
      <c r="H70" s="66"/>
      <c r="I70" s="66"/>
      <c r="J70" s="66"/>
      <c r="K70" s="66"/>
      <c r="L70" s="66"/>
      <c r="M70" s="66"/>
    </row>
    <row r="71" spans="1:13" x14ac:dyDescent="0.2">
      <c r="A71" s="66"/>
      <c r="B71" s="66"/>
      <c r="C71" s="66"/>
      <c r="D71" s="66"/>
      <c r="E71" s="66"/>
      <c r="F71" s="66"/>
      <c r="G71" s="66"/>
      <c r="H71" s="66"/>
      <c r="I71" s="66"/>
      <c r="J71" s="66"/>
      <c r="K71" s="66"/>
      <c r="L71" s="66"/>
      <c r="M71" s="66"/>
    </row>
    <row r="72" spans="1:13" x14ac:dyDescent="0.2">
      <c r="A72" s="66"/>
      <c r="B72" s="66"/>
      <c r="C72" s="66"/>
      <c r="D72" s="66"/>
      <c r="E72" s="66"/>
      <c r="F72" s="66"/>
      <c r="G72" s="66"/>
      <c r="H72" s="66"/>
      <c r="I72" s="66"/>
      <c r="J72" s="66"/>
      <c r="K72" s="66"/>
      <c r="L72" s="66"/>
      <c r="M72" s="66"/>
    </row>
    <row r="73" spans="1:13" x14ac:dyDescent="0.2">
      <c r="A73" s="66"/>
      <c r="B73" s="66"/>
      <c r="C73" s="66"/>
      <c r="D73" s="66"/>
      <c r="E73" s="66"/>
      <c r="F73" s="66"/>
      <c r="G73" s="66"/>
      <c r="H73" s="66"/>
      <c r="I73" s="66"/>
      <c r="J73" s="66"/>
      <c r="K73" s="66"/>
      <c r="L73" s="66"/>
      <c r="M73" s="66"/>
    </row>
    <row r="74" spans="1:13" x14ac:dyDescent="0.2">
      <c r="A74" s="66"/>
      <c r="B74" s="66"/>
      <c r="C74" s="66"/>
      <c r="D74" s="66"/>
      <c r="E74" s="66"/>
      <c r="F74" s="66"/>
      <c r="G74" s="66"/>
      <c r="H74" s="66"/>
      <c r="I74" s="66"/>
      <c r="J74" s="66"/>
      <c r="K74" s="66"/>
      <c r="L74" s="66"/>
      <c r="M74" s="66"/>
    </row>
    <row r="75" spans="1:13" x14ac:dyDescent="0.2">
      <c r="A75" s="66"/>
      <c r="B75" s="66"/>
      <c r="C75" s="66"/>
      <c r="D75" s="66"/>
      <c r="E75" s="66"/>
      <c r="F75" s="66"/>
      <c r="G75" s="66"/>
      <c r="H75" s="66"/>
      <c r="I75" s="66"/>
      <c r="J75" s="66"/>
      <c r="K75" s="66"/>
      <c r="L75" s="66"/>
      <c r="M75" s="66"/>
    </row>
    <row r="76" spans="1:13" x14ac:dyDescent="0.2">
      <c r="A76" s="66"/>
      <c r="B76" s="66"/>
      <c r="C76" s="66"/>
      <c r="D76" s="66"/>
      <c r="E76" s="66"/>
      <c r="F76" s="66"/>
      <c r="G76" s="66"/>
      <c r="H76" s="66"/>
      <c r="I76" s="66"/>
      <c r="J76" s="66"/>
      <c r="K76" s="66"/>
      <c r="L76" s="66"/>
      <c r="M76" s="66"/>
    </row>
    <row r="77" spans="1:13" x14ac:dyDescent="0.2">
      <c r="A77" s="66"/>
      <c r="B77" s="66"/>
      <c r="C77" s="66"/>
      <c r="D77" s="66"/>
      <c r="E77" s="66"/>
      <c r="F77" s="66"/>
      <c r="G77" s="66"/>
      <c r="H77" s="66"/>
      <c r="I77" s="66"/>
      <c r="J77" s="66"/>
      <c r="K77" s="66"/>
      <c r="L77" s="66"/>
      <c r="M77" s="66"/>
    </row>
    <row r="78" spans="1:13" x14ac:dyDescent="0.2">
      <c r="A78" s="66"/>
      <c r="B78" s="66"/>
      <c r="C78" s="66"/>
      <c r="D78" s="66"/>
      <c r="E78" s="66"/>
      <c r="F78" s="66"/>
      <c r="G78" s="66"/>
      <c r="H78" s="66"/>
      <c r="I78" s="66"/>
      <c r="J78" s="66"/>
      <c r="K78" s="66"/>
      <c r="L78" s="66"/>
      <c r="M78" s="66"/>
    </row>
    <row r="79" spans="1:13" x14ac:dyDescent="0.2">
      <c r="A79" s="66"/>
      <c r="B79" s="66"/>
      <c r="C79" s="66"/>
      <c r="D79" s="66"/>
      <c r="E79" s="66"/>
      <c r="F79" s="66"/>
      <c r="G79" s="66"/>
      <c r="H79" s="66"/>
      <c r="I79" s="66"/>
      <c r="J79" s="66"/>
      <c r="K79" s="66"/>
      <c r="L79" s="66"/>
      <c r="M79" s="66"/>
    </row>
    <row r="80" spans="1:13" x14ac:dyDescent="0.2">
      <c r="A80" s="66"/>
      <c r="B80" s="66"/>
      <c r="C80" s="66"/>
      <c r="D80" s="66"/>
      <c r="E80" s="66"/>
      <c r="F80" s="66"/>
      <c r="G80" s="66"/>
      <c r="H80" s="66"/>
      <c r="I80" s="66"/>
      <c r="J80" s="66"/>
      <c r="K80" s="66"/>
      <c r="L80" s="66"/>
      <c r="M80" s="66"/>
    </row>
    <row r="81" spans="1:13" x14ac:dyDescent="0.2">
      <c r="A81" s="66"/>
      <c r="B81" s="66"/>
      <c r="C81" s="66"/>
      <c r="D81" s="66"/>
      <c r="E81" s="66"/>
      <c r="F81" s="66"/>
      <c r="G81" s="66"/>
      <c r="H81" s="66"/>
      <c r="I81" s="66"/>
      <c r="J81" s="66"/>
      <c r="K81" s="66"/>
      <c r="L81" s="66"/>
      <c r="M81" s="66"/>
    </row>
    <row r="82" spans="1:13" x14ac:dyDescent="0.2">
      <c r="A82" s="66"/>
      <c r="B82" s="66"/>
      <c r="C82" s="66"/>
      <c r="D82" s="66"/>
      <c r="E82" s="66"/>
      <c r="F82" s="66"/>
      <c r="G82" s="66"/>
      <c r="H82" s="66"/>
      <c r="I82" s="66"/>
      <c r="J82" s="66"/>
      <c r="K82" s="66"/>
      <c r="L82" s="66"/>
      <c r="M82" s="66"/>
    </row>
    <row r="83" spans="1:13" x14ac:dyDescent="0.2">
      <c r="A83" s="66"/>
      <c r="B83" s="66"/>
      <c r="C83" s="66"/>
      <c r="D83" s="66"/>
      <c r="E83" s="66"/>
      <c r="F83" s="66"/>
      <c r="G83" s="66"/>
      <c r="H83" s="66"/>
      <c r="I83" s="66"/>
      <c r="J83" s="66"/>
      <c r="K83" s="66"/>
      <c r="L83" s="66"/>
      <c r="M83" s="66"/>
    </row>
    <row r="84" spans="1:13" x14ac:dyDescent="0.2">
      <c r="A84" s="66"/>
      <c r="B84" s="66"/>
      <c r="C84" s="66"/>
      <c r="D84" s="66"/>
      <c r="E84" s="66"/>
      <c r="F84" s="66"/>
      <c r="G84" s="66"/>
      <c r="H84" s="66"/>
      <c r="I84" s="66"/>
      <c r="J84" s="66"/>
      <c r="K84" s="66"/>
      <c r="L84" s="66"/>
      <c r="M84" s="66"/>
    </row>
    <row r="85" spans="1:13" x14ac:dyDescent="0.2">
      <c r="A85" s="66"/>
      <c r="B85" s="66"/>
      <c r="C85" s="66"/>
      <c r="D85" s="66"/>
      <c r="E85" s="66"/>
      <c r="F85" s="66"/>
      <c r="G85" s="66"/>
      <c r="H85" s="66"/>
      <c r="I85" s="66"/>
      <c r="J85" s="66"/>
      <c r="K85" s="66"/>
      <c r="L85" s="66"/>
      <c r="M85" s="66"/>
    </row>
    <row r="86" spans="1:13" x14ac:dyDescent="0.2">
      <c r="A86" s="66"/>
      <c r="B86" s="66"/>
      <c r="C86" s="66"/>
      <c r="D86" s="66"/>
      <c r="E86" s="66"/>
      <c r="F86" s="66"/>
      <c r="G86" s="66"/>
      <c r="H86" s="66"/>
      <c r="I86" s="66"/>
      <c r="J86" s="66"/>
      <c r="K86" s="66"/>
      <c r="L86" s="66"/>
      <c r="M86" s="66"/>
    </row>
    <row r="87" spans="1:13" x14ac:dyDescent="0.2">
      <c r="A87" s="66"/>
      <c r="B87" s="66"/>
      <c r="C87" s="66"/>
      <c r="D87" s="66"/>
      <c r="E87" s="66"/>
      <c r="F87" s="66"/>
      <c r="G87" s="66"/>
      <c r="H87" s="66"/>
      <c r="I87" s="66"/>
      <c r="J87" s="66"/>
      <c r="K87" s="66"/>
      <c r="L87" s="66"/>
      <c r="M87" s="66"/>
    </row>
    <row r="88" spans="1:13" x14ac:dyDescent="0.2">
      <c r="A88" s="66"/>
      <c r="B88" s="66"/>
      <c r="C88" s="66"/>
      <c r="D88" s="66"/>
      <c r="E88" s="66"/>
      <c r="F88" s="66"/>
      <c r="G88" s="66"/>
      <c r="H88" s="66"/>
      <c r="I88" s="66"/>
      <c r="J88" s="66"/>
      <c r="K88" s="66"/>
      <c r="L88" s="66"/>
      <c r="M88" s="66"/>
    </row>
    <row r="89" spans="1:13" x14ac:dyDescent="0.2">
      <c r="A89" s="66"/>
      <c r="B89" s="66"/>
      <c r="C89" s="66"/>
      <c r="D89" s="66"/>
      <c r="E89" s="66"/>
      <c r="F89" s="66"/>
      <c r="G89" s="66"/>
      <c r="H89" s="66"/>
      <c r="I89" s="66"/>
      <c r="J89" s="66"/>
      <c r="K89" s="66"/>
      <c r="L89" s="66"/>
      <c r="M89" s="66"/>
    </row>
    <row r="90" spans="1:13" x14ac:dyDescent="0.2">
      <c r="A90" s="66"/>
      <c r="B90" s="66"/>
      <c r="C90" s="66"/>
      <c r="D90" s="66"/>
      <c r="E90" s="66"/>
      <c r="F90" s="66"/>
      <c r="G90" s="66"/>
      <c r="H90" s="66"/>
      <c r="I90" s="66"/>
      <c r="J90" s="66"/>
      <c r="K90" s="66"/>
      <c r="L90" s="66"/>
      <c r="M90" s="66"/>
    </row>
    <row r="91" spans="1:13" x14ac:dyDescent="0.2">
      <c r="A91" s="66"/>
      <c r="B91" s="66"/>
      <c r="C91" s="66"/>
      <c r="D91" s="66"/>
      <c r="E91" s="66"/>
      <c r="F91" s="66"/>
      <c r="G91" s="66"/>
      <c r="H91" s="66"/>
      <c r="I91" s="66"/>
      <c r="J91" s="66"/>
      <c r="K91" s="66"/>
      <c r="L91" s="66"/>
      <c r="M91" s="66"/>
    </row>
    <row r="92" spans="1:13" x14ac:dyDescent="0.2">
      <c r="A92" s="66"/>
      <c r="B92" s="66"/>
      <c r="C92" s="66"/>
      <c r="D92" s="66"/>
      <c r="E92" s="66"/>
      <c r="F92" s="66"/>
      <c r="G92" s="66"/>
      <c r="H92" s="66"/>
      <c r="I92" s="66"/>
      <c r="J92" s="66"/>
      <c r="K92" s="66"/>
      <c r="L92" s="66"/>
      <c r="M92" s="66"/>
    </row>
    <row r="93" spans="1:13" x14ac:dyDescent="0.2">
      <c r="A93" s="66"/>
      <c r="B93" s="66"/>
      <c r="C93" s="66"/>
      <c r="D93" s="66"/>
      <c r="E93" s="66"/>
      <c r="F93" s="66"/>
      <c r="G93" s="66"/>
      <c r="H93" s="66"/>
      <c r="I93" s="66"/>
      <c r="J93" s="66"/>
      <c r="K93" s="66"/>
      <c r="L93" s="66"/>
      <c r="M93" s="66"/>
    </row>
    <row r="94" spans="1:13" x14ac:dyDescent="0.2">
      <c r="A94" s="66"/>
      <c r="B94" s="66"/>
      <c r="C94" s="66"/>
      <c r="D94" s="66"/>
      <c r="E94" s="66"/>
      <c r="F94" s="66"/>
      <c r="G94" s="66"/>
      <c r="H94" s="66"/>
      <c r="I94" s="66"/>
      <c r="J94" s="66"/>
      <c r="K94" s="66"/>
      <c r="L94" s="66"/>
      <c r="M94" s="66"/>
    </row>
    <row r="95" spans="1:13" x14ac:dyDescent="0.2">
      <c r="A95" s="66"/>
      <c r="B95" s="66"/>
      <c r="C95" s="66"/>
      <c r="D95" s="66"/>
      <c r="E95" s="66"/>
      <c r="F95" s="66"/>
      <c r="G95" s="66"/>
      <c r="H95" s="66"/>
      <c r="I95" s="66"/>
      <c r="J95" s="66"/>
      <c r="K95" s="66"/>
      <c r="L95" s="66"/>
      <c r="M95" s="66"/>
    </row>
    <row r="96" spans="1:13" x14ac:dyDescent="0.2">
      <c r="A96" s="66"/>
      <c r="B96" s="66"/>
      <c r="C96" s="66"/>
      <c r="D96" s="66"/>
      <c r="E96" s="66"/>
      <c r="F96" s="66"/>
      <c r="G96" s="66"/>
      <c r="H96" s="66"/>
      <c r="I96" s="66"/>
      <c r="J96" s="66"/>
      <c r="K96" s="66"/>
      <c r="L96" s="66"/>
      <c r="M96" s="66"/>
    </row>
    <row r="97" spans="1:13" x14ac:dyDescent="0.2">
      <c r="A97" s="66"/>
      <c r="B97" s="66"/>
      <c r="C97" s="66"/>
      <c r="D97" s="66"/>
      <c r="E97" s="66"/>
      <c r="F97" s="66"/>
      <c r="G97" s="66"/>
      <c r="H97" s="66"/>
      <c r="I97" s="66"/>
      <c r="J97" s="66"/>
      <c r="K97" s="66"/>
      <c r="L97" s="66"/>
      <c r="M97" s="66"/>
    </row>
    <row r="98" spans="1:13" x14ac:dyDescent="0.2">
      <c r="A98" s="66"/>
      <c r="B98" s="66"/>
      <c r="C98" s="66"/>
      <c r="D98" s="66"/>
      <c r="E98" s="66"/>
      <c r="F98" s="66"/>
      <c r="G98" s="66"/>
      <c r="H98" s="66"/>
      <c r="I98" s="66"/>
      <c r="J98" s="66"/>
      <c r="K98" s="66"/>
      <c r="L98" s="66"/>
      <c r="M98" s="66"/>
    </row>
    <row r="99" spans="1:13" x14ac:dyDescent="0.2">
      <c r="A99" s="66"/>
      <c r="B99" s="66"/>
      <c r="C99" s="66"/>
      <c r="D99" s="66"/>
      <c r="E99" s="66"/>
      <c r="F99" s="66"/>
      <c r="G99" s="66"/>
      <c r="H99" s="66"/>
      <c r="I99" s="66"/>
      <c r="J99" s="66"/>
      <c r="K99" s="66"/>
      <c r="L99" s="66"/>
      <c r="M99" s="66"/>
    </row>
    <row r="100" spans="1:13" x14ac:dyDescent="0.2">
      <c r="A100" s="66"/>
      <c r="B100" s="66"/>
      <c r="C100" s="66"/>
      <c r="D100" s="66"/>
      <c r="E100" s="66"/>
      <c r="F100" s="66"/>
      <c r="G100" s="66"/>
      <c r="H100" s="66"/>
      <c r="I100" s="66"/>
      <c r="J100" s="66"/>
      <c r="K100" s="66"/>
      <c r="L100" s="66"/>
      <c r="M100" s="66"/>
    </row>
    <row r="101" spans="1:13" x14ac:dyDescent="0.2">
      <c r="A101" s="66"/>
      <c r="B101" s="66"/>
      <c r="C101" s="66"/>
      <c r="D101" s="66"/>
      <c r="E101" s="66"/>
      <c r="F101" s="66"/>
      <c r="G101" s="66"/>
      <c r="H101" s="66"/>
      <c r="I101" s="66"/>
      <c r="J101" s="66"/>
      <c r="K101" s="66"/>
      <c r="L101" s="66"/>
      <c r="M101" s="66"/>
    </row>
    <row r="102" spans="1:13" x14ac:dyDescent="0.2">
      <c r="A102" s="66"/>
      <c r="B102" s="66"/>
      <c r="C102" s="66"/>
      <c r="D102" s="66"/>
      <c r="E102" s="66"/>
      <c r="F102" s="66"/>
      <c r="G102" s="66"/>
      <c r="H102" s="66"/>
      <c r="I102" s="66"/>
      <c r="J102" s="66"/>
      <c r="K102" s="66"/>
      <c r="L102" s="66"/>
      <c r="M102" s="66"/>
    </row>
    <row r="103" spans="1:13" x14ac:dyDescent="0.2">
      <c r="A103" s="66"/>
      <c r="B103" s="66"/>
      <c r="C103" s="66"/>
      <c r="D103" s="66"/>
      <c r="E103" s="66"/>
      <c r="F103" s="66"/>
      <c r="G103" s="66"/>
      <c r="H103" s="66"/>
      <c r="I103" s="66"/>
      <c r="J103" s="66"/>
      <c r="K103" s="66"/>
      <c r="L103" s="66"/>
      <c r="M103" s="66"/>
    </row>
    <row r="104" spans="1:13" x14ac:dyDescent="0.2">
      <c r="A104" s="66"/>
      <c r="B104" s="66"/>
      <c r="C104" s="66"/>
      <c r="D104" s="66"/>
      <c r="E104" s="66"/>
      <c r="F104" s="66"/>
      <c r="G104" s="66"/>
      <c r="H104" s="66"/>
      <c r="I104" s="66"/>
      <c r="J104" s="66"/>
      <c r="K104" s="66"/>
      <c r="L104" s="66"/>
      <c r="M104" s="66"/>
    </row>
    <row r="105" spans="1:13" x14ac:dyDescent="0.2">
      <c r="A105" s="66"/>
      <c r="B105" s="66"/>
      <c r="C105" s="66"/>
      <c r="D105" s="66"/>
      <c r="E105" s="66"/>
      <c r="F105" s="66"/>
      <c r="G105" s="66"/>
      <c r="H105" s="66"/>
      <c r="I105" s="66"/>
      <c r="J105" s="66"/>
      <c r="K105" s="66"/>
      <c r="L105" s="66"/>
      <c r="M105" s="66"/>
    </row>
    <row r="106" spans="1:13" x14ac:dyDescent="0.2">
      <c r="A106" s="66"/>
      <c r="B106" s="66"/>
      <c r="C106" s="66"/>
      <c r="D106" s="66"/>
      <c r="E106" s="66"/>
      <c r="F106" s="66"/>
      <c r="G106" s="66"/>
      <c r="H106" s="66"/>
      <c r="I106" s="66"/>
      <c r="J106" s="66"/>
      <c r="K106" s="66"/>
      <c r="L106" s="66"/>
      <c r="M106" s="66"/>
    </row>
    <row r="107" spans="1:13" x14ac:dyDescent="0.2">
      <c r="A107" s="66"/>
      <c r="B107" s="66"/>
      <c r="C107" s="66"/>
      <c r="D107" s="66"/>
      <c r="E107" s="66"/>
      <c r="F107" s="66"/>
      <c r="G107" s="66"/>
      <c r="H107" s="66"/>
      <c r="I107" s="66"/>
      <c r="J107" s="66"/>
      <c r="K107" s="66"/>
      <c r="L107" s="66"/>
      <c r="M107" s="66"/>
    </row>
    <row r="108" spans="1:13" x14ac:dyDescent="0.2">
      <c r="A108" s="66"/>
      <c r="B108" s="66"/>
      <c r="C108" s="66"/>
      <c r="D108" s="66"/>
      <c r="E108" s="66"/>
      <c r="F108" s="66"/>
      <c r="G108" s="66"/>
      <c r="H108" s="66"/>
      <c r="I108" s="66"/>
      <c r="J108" s="66"/>
      <c r="K108" s="66"/>
      <c r="L108" s="66"/>
      <c r="M108" s="66"/>
    </row>
    <row r="109" spans="1:13" x14ac:dyDescent="0.2">
      <c r="A109" s="66"/>
      <c r="B109" s="66"/>
      <c r="C109" s="66"/>
      <c r="D109" s="66"/>
      <c r="E109" s="66"/>
      <c r="F109" s="66"/>
      <c r="G109" s="66"/>
      <c r="H109" s="66"/>
      <c r="I109" s="66"/>
      <c r="J109" s="66"/>
      <c r="K109" s="66"/>
      <c r="L109" s="66"/>
      <c r="M109" s="66"/>
    </row>
    <row r="110" spans="1:13" x14ac:dyDescent="0.2">
      <c r="A110" s="66"/>
      <c r="B110" s="66"/>
      <c r="C110" s="66"/>
      <c r="D110" s="66"/>
      <c r="E110" s="66"/>
      <c r="F110" s="66"/>
      <c r="G110" s="66"/>
      <c r="H110" s="66"/>
      <c r="I110" s="66"/>
      <c r="J110" s="66"/>
      <c r="K110" s="66"/>
      <c r="L110" s="66"/>
      <c r="M110" s="66"/>
    </row>
    <row r="111" spans="1:13" x14ac:dyDescent="0.2">
      <c r="A111" s="66"/>
      <c r="B111" s="66"/>
      <c r="C111" s="66"/>
      <c r="D111" s="66"/>
      <c r="E111" s="66"/>
      <c r="F111" s="66"/>
      <c r="G111" s="66"/>
      <c r="H111" s="66"/>
      <c r="I111" s="66"/>
      <c r="J111" s="66"/>
      <c r="K111" s="66"/>
      <c r="L111" s="66"/>
      <c r="M111" s="66"/>
    </row>
    <row r="112" spans="1:13" x14ac:dyDescent="0.2">
      <c r="A112" s="66"/>
      <c r="B112" s="66"/>
      <c r="C112" s="66"/>
      <c r="D112" s="66"/>
      <c r="E112" s="66"/>
      <c r="F112" s="66"/>
      <c r="G112" s="66"/>
      <c r="H112" s="66"/>
      <c r="I112" s="66"/>
      <c r="J112" s="66"/>
      <c r="K112" s="66"/>
      <c r="L112" s="66"/>
      <c r="M112" s="66"/>
    </row>
    <row r="113" spans="1:13" x14ac:dyDescent="0.2">
      <c r="A113" s="66"/>
      <c r="B113" s="66"/>
      <c r="C113" s="66"/>
      <c r="D113" s="66"/>
      <c r="E113" s="66"/>
      <c r="F113" s="66"/>
      <c r="G113" s="66"/>
      <c r="H113" s="66"/>
      <c r="I113" s="66"/>
      <c r="J113" s="66"/>
      <c r="K113" s="66"/>
      <c r="L113" s="66"/>
      <c r="M113" s="66"/>
    </row>
    <row r="114" spans="1:13" x14ac:dyDescent="0.2">
      <c r="A114" s="66"/>
      <c r="B114" s="66"/>
      <c r="C114" s="66"/>
      <c r="D114" s="66"/>
      <c r="E114" s="66"/>
      <c r="F114" s="66"/>
      <c r="G114" s="66"/>
      <c r="H114" s="66"/>
      <c r="I114" s="66"/>
      <c r="J114" s="66"/>
      <c r="K114" s="66"/>
      <c r="L114" s="66"/>
      <c r="M114" s="66"/>
    </row>
    <row r="115" spans="1:13" x14ac:dyDescent="0.2">
      <c r="A115" s="66"/>
      <c r="B115" s="66"/>
      <c r="C115" s="66"/>
      <c r="D115" s="66"/>
      <c r="E115" s="66"/>
      <c r="F115" s="66"/>
      <c r="G115" s="66"/>
      <c r="H115" s="66"/>
      <c r="I115" s="66"/>
      <c r="J115" s="66"/>
      <c r="K115" s="66"/>
      <c r="L115" s="66"/>
      <c r="M115" s="66"/>
    </row>
    <row r="116" spans="1:13" x14ac:dyDescent="0.2">
      <c r="A116" s="66"/>
      <c r="B116" s="66"/>
      <c r="C116" s="66"/>
      <c r="D116" s="66"/>
      <c r="E116" s="66"/>
      <c r="F116" s="66"/>
      <c r="G116" s="66"/>
      <c r="H116" s="66"/>
      <c r="I116" s="66"/>
      <c r="J116" s="66"/>
      <c r="K116" s="66"/>
      <c r="L116" s="66"/>
      <c r="M116" s="66"/>
    </row>
    <row r="117" spans="1:13" x14ac:dyDescent="0.2">
      <c r="A117" s="66"/>
      <c r="B117" s="66"/>
      <c r="C117" s="66"/>
      <c r="D117" s="66"/>
      <c r="E117" s="66"/>
      <c r="F117" s="66"/>
      <c r="G117" s="66"/>
      <c r="H117" s="66"/>
      <c r="I117" s="66"/>
      <c r="J117" s="66"/>
      <c r="K117" s="66"/>
      <c r="L117" s="66"/>
      <c r="M117" s="66"/>
    </row>
    <row r="118" spans="1:13" x14ac:dyDescent="0.2">
      <c r="A118" s="66"/>
      <c r="B118" s="66"/>
      <c r="C118" s="66"/>
      <c r="D118" s="66"/>
      <c r="E118" s="66"/>
      <c r="F118" s="66"/>
      <c r="G118" s="66"/>
      <c r="H118" s="66"/>
      <c r="I118" s="66"/>
      <c r="J118" s="66"/>
      <c r="K118" s="66"/>
      <c r="L118" s="66"/>
      <c r="M118" s="66"/>
    </row>
    <row r="119" spans="1:13" x14ac:dyDescent="0.2">
      <c r="A119" s="66"/>
      <c r="B119" s="66"/>
      <c r="C119" s="66"/>
      <c r="D119" s="66"/>
      <c r="E119" s="66"/>
      <c r="F119" s="66"/>
      <c r="G119" s="66"/>
      <c r="H119" s="66"/>
      <c r="I119" s="66"/>
      <c r="J119" s="66"/>
      <c r="K119" s="66"/>
      <c r="L119" s="66"/>
      <c r="M119" s="66"/>
    </row>
    <row r="120" spans="1:13" x14ac:dyDescent="0.2">
      <c r="A120" s="66"/>
      <c r="B120" s="66"/>
      <c r="C120" s="66"/>
      <c r="D120" s="66"/>
      <c r="E120" s="66"/>
      <c r="F120" s="66"/>
      <c r="G120" s="66"/>
      <c r="H120" s="66"/>
      <c r="I120" s="66"/>
      <c r="J120" s="66"/>
      <c r="K120" s="66"/>
      <c r="L120" s="66"/>
      <c r="M120" s="66"/>
    </row>
    <row r="121" spans="1:13" x14ac:dyDescent="0.2">
      <c r="A121" s="66"/>
      <c r="B121" s="66"/>
      <c r="C121" s="66"/>
      <c r="D121" s="66"/>
      <c r="E121" s="66"/>
      <c r="F121" s="66"/>
      <c r="G121" s="66"/>
      <c r="H121" s="66"/>
      <c r="I121" s="66"/>
      <c r="J121" s="66"/>
      <c r="K121" s="66"/>
      <c r="L121" s="66"/>
      <c r="M121" s="66"/>
    </row>
    <row r="122" spans="1:13" x14ac:dyDescent="0.2">
      <c r="A122" s="66"/>
      <c r="B122" s="66"/>
      <c r="C122" s="66"/>
      <c r="D122" s="66"/>
      <c r="E122" s="66"/>
      <c r="F122" s="66"/>
      <c r="G122" s="66"/>
      <c r="H122" s="66"/>
      <c r="I122" s="66"/>
      <c r="J122" s="66"/>
      <c r="K122" s="66"/>
      <c r="L122" s="66"/>
      <c r="M122" s="66"/>
    </row>
    <row r="123" spans="1:13" x14ac:dyDescent="0.2">
      <c r="A123" s="66"/>
      <c r="B123" s="66"/>
      <c r="C123" s="66"/>
      <c r="D123" s="66"/>
      <c r="E123" s="66"/>
      <c r="F123" s="66"/>
      <c r="G123" s="66"/>
      <c r="H123" s="66"/>
      <c r="I123" s="66"/>
      <c r="J123" s="66"/>
      <c r="K123" s="66"/>
      <c r="L123" s="66"/>
      <c r="M123" s="66"/>
    </row>
    <row r="124" spans="1:13" x14ac:dyDescent="0.2">
      <c r="A124" s="66"/>
      <c r="B124" s="66"/>
      <c r="C124" s="66"/>
      <c r="D124" s="66"/>
      <c r="E124" s="66"/>
      <c r="F124" s="66"/>
      <c r="G124" s="66"/>
      <c r="H124" s="66"/>
      <c r="I124" s="66"/>
      <c r="J124" s="66"/>
      <c r="K124" s="66"/>
      <c r="L124" s="66"/>
      <c r="M124" s="66"/>
    </row>
    <row r="125" spans="1:13" x14ac:dyDescent="0.2">
      <c r="A125" s="66"/>
      <c r="B125" s="66"/>
      <c r="C125" s="66"/>
      <c r="D125" s="66"/>
      <c r="E125" s="66"/>
      <c r="F125" s="66"/>
      <c r="G125" s="66"/>
      <c r="H125" s="66"/>
      <c r="I125" s="66"/>
      <c r="J125" s="66"/>
      <c r="K125" s="66"/>
      <c r="L125" s="66"/>
      <c r="M125" s="66"/>
    </row>
    <row r="126" spans="1:13" x14ac:dyDescent="0.2">
      <c r="A126" s="66"/>
      <c r="B126" s="66"/>
      <c r="C126" s="66"/>
      <c r="D126" s="66"/>
      <c r="E126" s="66"/>
      <c r="F126" s="66"/>
      <c r="G126" s="66"/>
      <c r="H126" s="66"/>
      <c r="I126" s="66"/>
      <c r="J126" s="66"/>
      <c r="K126" s="66"/>
      <c r="L126" s="66"/>
      <c r="M126" s="66"/>
    </row>
    <row r="127" spans="1:13" x14ac:dyDescent="0.2">
      <c r="A127" s="66"/>
      <c r="B127" s="66"/>
      <c r="C127" s="66"/>
      <c r="D127" s="66"/>
      <c r="E127" s="66"/>
      <c r="F127" s="66"/>
      <c r="G127" s="66"/>
      <c r="H127" s="66"/>
      <c r="I127" s="66"/>
      <c r="J127" s="66"/>
      <c r="K127" s="66"/>
      <c r="L127" s="66"/>
      <c r="M127" s="66"/>
    </row>
    <row r="128" spans="1:13" x14ac:dyDescent="0.2">
      <c r="A128" s="66"/>
      <c r="B128" s="66"/>
      <c r="C128" s="66"/>
      <c r="D128" s="66"/>
      <c r="E128" s="66"/>
      <c r="F128" s="66"/>
      <c r="G128" s="66"/>
      <c r="H128" s="66"/>
      <c r="I128" s="66"/>
      <c r="J128" s="66"/>
      <c r="K128" s="66"/>
      <c r="L128" s="66"/>
      <c r="M128" s="66"/>
    </row>
    <row r="129" spans="1:13" x14ac:dyDescent="0.2">
      <c r="A129" s="66"/>
      <c r="B129" s="66"/>
      <c r="C129" s="66"/>
      <c r="D129" s="66"/>
      <c r="E129" s="66"/>
      <c r="F129" s="66"/>
      <c r="G129" s="66"/>
      <c r="H129" s="66"/>
      <c r="I129" s="66"/>
      <c r="J129" s="66"/>
      <c r="K129" s="66"/>
      <c r="L129" s="66"/>
      <c r="M129" s="66"/>
    </row>
    <row r="130" spans="1:13" x14ac:dyDescent="0.2">
      <c r="A130" s="66"/>
      <c r="B130" s="66"/>
      <c r="C130" s="66"/>
      <c r="D130" s="66"/>
      <c r="E130" s="66"/>
      <c r="F130" s="66"/>
      <c r="G130" s="66"/>
      <c r="H130" s="66"/>
      <c r="I130" s="66"/>
      <c r="J130" s="66"/>
      <c r="K130" s="66"/>
      <c r="L130" s="66"/>
      <c r="M130" s="66"/>
    </row>
    <row r="131" spans="1:13" x14ac:dyDescent="0.2">
      <c r="A131" s="66"/>
      <c r="B131" s="66"/>
      <c r="C131" s="66"/>
      <c r="D131" s="66"/>
      <c r="E131" s="66"/>
      <c r="F131" s="66"/>
      <c r="G131" s="66"/>
      <c r="H131" s="66"/>
      <c r="I131" s="66"/>
      <c r="J131" s="66"/>
      <c r="K131" s="66"/>
      <c r="L131" s="66"/>
      <c r="M131" s="66"/>
    </row>
    <row r="132" spans="1:13" x14ac:dyDescent="0.2">
      <c r="A132" s="66"/>
      <c r="B132" s="66"/>
      <c r="C132" s="66"/>
      <c r="D132" s="66"/>
      <c r="E132" s="66"/>
      <c r="F132" s="66"/>
      <c r="G132" s="66"/>
      <c r="H132" s="66"/>
      <c r="I132" s="66"/>
      <c r="J132" s="66"/>
      <c r="K132" s="66"/>
      <c r="L132" s="66"/>
      <c r="M132" s="66"/>
    </row>
    <row r="133" spans="1:13" x14ac:dyDescent="0.2">
      <c r="A133" s="66"/>
      <c r="B133" s="66"/>
      <c r="C133" s="66"/>
      <c r="D133" s="66"/>
      <c r="E133" s="66"/>
      <c r="F133" s="66"/>
      <c r="G133" s="66"/>
      <c r="H133" s="66"/>
      <c r="I133" s="66"/>
      <c r="J133" s="66"/>
      <c r="K133" s="66"/>
      <c r="L133" s="66"/>
      <c r="M133" s="66"/>
    </row>
    <row r="134" spans="1:13" x14ac:dyDescent="0.2">
      <c r="A134" s="66"/>
      <c r="B134" s="66"/>
      <c r="C134" s="66"/>
      <c r="D134" s="66"/>
      <c r="E134" s="66"/>
      <c r="F134" s="66"/>
      <c r="G134" s="66"/>
      <c r="H134" s="66"/>
      <c r="I134" s="66"/>
      <c r="J134" s="66"/>
      <c r="K134" s="66"/>
      <c r="L134" s="66"/>
      <c r="M134" s="66"/>
    </row>
    <row r="135" spans="1:13" x14ac:dyDescent="0.2">
      <c r="A135" s="66"/>
      <c r="B135" s="66"/>
      <c r="C135" s="66"/>
      <c r="D135" s="66"/>
      <c r="E135" s="66"/>
      <c r="F135" s="66"/>
      <c r="G135" s="66"/>
      <c r="H135" s="66"/>
      <c r="I135" s="66"/>
      <c r="J135" s="66"/>
      <c r="K135" s="66"/>
      <c r="L135" s="66"/>
      <c r="M135" s="66"/>
    </row>
    <row r="136" spans="1:13" x14ac:dyDescent="0.2">
      <c r="A136" s="66"/>
      <c r="B136" s="66"/>
      <c r="C136" s="66"/>
      <c r="D136" s="66"/>
      <c r="E136" s="66"/>
      <c r="F136" s="66"/>
      <c r="G136" s="66"/>
      <c r="H136" s="66"/>
      <c r="I136" s="66"/>
      <c r="J136" s="66"/>
      <c r="K136" s="66"/>
      <c r="L136" s="66"/>
      <c r="M136" s="66"/>
    </row>
    <row r="137" spans="1:13" x14ac:dyDescent="0.2">
      <c r="A137" s="66"/>
      <c r="B137" s="66"/>
      <c r="C137" s="66"/>
      <c r="D137" s="66"/>
      <c r="E137" s="66"/>
      <c r="F137" s="66"/>
      <c r="G137" s="66"/>
      <c r="H137" s="66"/>
      <c r="I137" s="66"/>
      <c r="J137" s="66"/>
      <c r="K137" s="66"/>
      <c r="L137" s="66"/>
      <c r="M137" s="66"/>
    </row>
    <row r="138" spans="1:13" x14ac:dyDescent="0.2">
      <c r="A138" s="66"/>
      <c r="B138" s="66"/>
      <c r="C138" s="66"/>
      <c r="D138" s="66"/>
      <c r="E138" s="66"/>
      <c r="F138" s="66"/>
      <c r="G138" s="66"/>
      <c r="H138" s="66"/>
      <c r="I138" s="66"/>
      <c r="J138" s="66"/>
      <c r="K138" s="66"/>
      <c r="L138" s="66"/>
      <c r="M138" s="66"/>
    </row>
    <row r="139" spans="1:13" x14ac:dyDescent="0.2">
      <c r="A139" s="66"/>
      <c r="B139" s="66"/>
      <c r="C139" s="66"/>
      <c r="D139" s="66"/>
      <c r="E139" s="66"/>
      <c r="F139" s="66"/>
      <c r="G139" s="66"/>
      <c r="H139" s="66"/>
      <c r="I139" s="66"/>
      <c r="J139" s="66"/>
      <c r="K139" s="66"/>
      <c r="L139" s="66"/>
      <c r="M139" s="66"/>
    </row>
    <row r="140" spans="1:13" x14ac:dyDescent="0.2">
      <c r="A140" s="66"/>
      <c r="B140" s="66"/>
      <c r="C140" s="66"/>
      <c r="D140" s="66"/>
      <c r="E140" s="66"/>
      <c r="F140" s="66"/>
      <c r="G140" s="66"/>
      <c r="H140" s="66"/>
      <c r="I140" s="66"/>
      <c r="J140" s="66"/>
      <c r="K140" s="66"/>
      <c r="L140" s="66"/>
      <c r="M140" s="66"/>
    </row>
    <row r="141" spans="1:13" x14ac:dyDescent="0.2">
      <c r="A141" s="66"/>
      <c r="B141" s="66"/>
      <c r="C141" s="66"/>
      <c r="D141" s="66"/>
      <c r="E141" s="66"/>
      <c r="F141" s="66"/>
      <c r="G141" s="66"/>
      <c r="H141" s="66"/>
      <c r="I141" s="66"/>
      <c r="J141" s="66"/>
      <c r="K141" s="66"/>
      <c r="L141" s="66"/>
      <c r="M141" s="66"/>
    </row>
    <row r="142" spans="1:13" x14ac:dyDescent="0.2">
      <c r="A142" s="66"/>
      <c r="B142" s="66"/>
      <c r="C142" s="66"/>
      <c r="D142" s="66"/>
      <c r="E142" s="66"/>
      <c r="F142" s="66"/>
      <c r="G142" s="66"/>
      <c r="H142" s="66"/>
      <c r="I142" s="66"/>
      <c r="J142" s="66"/>
      <c r="K142" s="66"/>
      <c r="L142" s="66"/>
      <c r="M142" s="66"/>
    </row>
    <row r="143" spans="1:13" x14ac:dyDescent="0.2">
      <c r="A143" s="66"/>
      <c r="B143" s="66"/>
      <c r="C143" s="66"/>
      <c r="D143" s="66"/>
      <c r="E143" s="66"/>
      <c r="F143" s="66"/>
      <c r="G143" s="66"/>
      <c r="H143" s="66"/>
      <c r="I143" s="66"/>
      <c r="J143" s="66"/>
      <c r="K143" s="66"/>
      <c r="L143" s="66"/>
      <c r="M143" s="66"/>
    </row>
    <row r="144" spans="1:13" x14ac:dyDescent="0.2">
      <c r="A144" s="66"/>
      <c r="B144" s="66"/>
      <c r="C144" s="66"/>
      <c r="D144" s="66"/>
      <c r="E144" s="66"/>
      <c r="F144" s="66"/>
      <c r="G144" s="66"/>
      <c r="H144" s="66"/>
      <c r="I144" s="66"/>
      <c r="J144" s="66"/>
      <c r="K144" s="66"/>
      <c r="L144" s="66"/>
      <c r="M144" s="66"/>
    </row>
    <row r="145" spans="1:13" x14ac:dyDescent="0.2">
      <c r="A145" s="66"/>
      <c r="B145" s="66"/>
      <c r="C145" s="66"/>
      <c r="D145" s="66"/>
      <c r="E145" s="66"/>
      <c r="F145" s="66"/>
      <c r="G145" s="66"/>
      <c r="H145" s="66"/>
      <c r="I145" s="66"/>
      <c r="J145" s="66"/>
      <c r="K145" s="66"/>
      <c r="L145" s="66"/>
      <c r="M145" s="66"/>
    </row>
    <row r="146" spans="1:13" x14ac:dyDescent="0.2">
      <c r="A146" s="66"/>
      <c r="B146" s="66"/>
      <c r="C146" s="66"/>
      <c r="D146" s="66"/>
      <c r="E146" s="66"/>
      <c r="F146" s="66"/>
      <c r="G146" s="66"/>
      <c r="H146" s="66"/>
      <c r="I146" s="66"/>
      <c r="J146" s="66"/>
      <c r="K146" s="66"/>
      <c r="L146" s="66"/>
      <c r="M146" s="66"/>
    </row>
    <row r="147" spans="1:13" x14ac:dyDescent="0.2">
      <c r="A147" s="66"/>
      <c r="B147" s="66"/>
      <c r="C147" s="66"/>
      <c r="D147" s="66"/>
      <c r="E147" s="66"/>
      <c r="F147" s="66"/>
      <c r="G147" s="66"/>
      <c r="H147" s="66"/>
      <c r="I147" s="66"/>
      <c r="J147" s="66"/>
      <c r="K147" s="66"/>
      <c r="L147" s="66"/>
      <c r="M147" s="66"/>
    </row>
    <row r="148" spans="1:13" x14ac:dyDescent="0.2">
      <c r="A148" s="66"/>
      <c r="B148" s="66"/>
      <c r="C148" s="66"/>
      <c r="D148" s="66"/>
      <c r="E148" s="66"/>
      <c r="F148" s="66"/>
      <c r="G148" s="66"/>
      <c r="H148" s="66"/>
      <c r="I148" s="66"/>
      <c r="J148" s="66"/>
      <c r="K148" s="66"/>
      <c r="L148" s="66"/>
      <c r="M148" s="66"/>
    </row>
    <row r="149" spans="1:13" x14ac:dyDescent="0.2">
      <c r="A149" s="66"/>
      <c r="B149" s="66"/>
      <c r="C149" s="66"/>
      <c r="D149" s="66"/>
      <c r="E149" s="66"/>
      <c r="F149" s="66"/>
      <c r="G149" s="66"/>
      <c r="H149" s="66"/>
      <c r="I149" s="66"/>
      <c r="J149" s="66"/>
      <c r="K149" s="66"/>
      <c r="L149" s="66"/>
      <c r="M149" s="66"/>
    </row>
    <row r="150" spans="1:13" x14ac:dyDescent="0.2">
      <c r="A150" s="66"/>
      <c r="B150" s="66"/>
      <c r="C150" s="66"/>
      <c r="D150" s="66"/>
      <c r="E150" s="66"/>
      <c r="F150" s="66"/>
      <c r="G150" s="66"/>
      <c r="H150" s="66"/>
      <c r="I150" s="66"/>
      <c r="J150" s="66"/>
      <c r="K150" s="66"/>
      <c r="L150" s="66"/>
      <c r="M150" s="66"/>
    </row>
    <row r="151" spans="1:13" x14ac:dyDescent="0.2">
      <c r="A151" s="66"/>
      <c r="B151" s="66"/>
      <c r="C151" s="66"/>
      <c r="D151" s="66"/>
      <c r="E151" s="66"/>
      <c r="F151" s="66"/>
      <c r="G151" s="66"/>
      <c r="H151" s="66"/>
      <c r="I151" s="66"/>
      <c r="J151" s="66"/>
      <c r="K151" s="66"/>
      <c r="L151" s="66"/>
      <c r="M151" s="66"/>
    </row>
    <row r="152" spans="1:13" x14ac:dyDescent="0.2">
      <c r="A152" s="66"/>
      <c r="B152" s="66"/>
      <c r="C152" s="66"/>
      <c r="D152" s="66"/>
      <c r="E152" s="66"/>
      <c r="F152" s="66"/>
      <c r="G152" s="66"/>
      <c r="H152" s="66"/>
      <c r="I152" s="66"/>
      <c r="J152" s="66"/>
      <c r="K152" s="66"/>
      <c r="L152" s="66"/>
      <c r="M152" s="66"/>
    </row>
    <row r="153" spans="1:13" x14ac:dyDescent="0.2">
      <c r="A153" s="66"/>
      <c r="B153" s="66"/>
      <c r="C153" s="66"/>
      <c r="D153" s="66"/>
      <c r="E153" s="66"/>
      <c r="F153" s="66"/>
      <c r="G153" s="66"/>
      <c r="H153" s="66"/>
      <c r="I153" s="66"/>
      <c r="J153" s="66"/>
      <c r="K153" s="66"/>
      <c r="L153" s="66"/>
      <c r="M153" s="66"/>
    </row>
    <row r="154" spans="1:13" x14ac:dyDescent="0.2">
      <c r="A154" s="66"/>
      <c r="B154" s="66"/>
      <c r="C154" s="66"/>
      <c r="D154" s="66"/>
      <c r="E154" s="66"/>
      <c r="F154" s="66"/>
      <c r="G154" s="66"/>
      <c r="H154" s="66"/>
      <c r="I154" s="66"/>
      <c r="J154" s="66"/>
      <c r="K154" s="66"/>
      <c r="L154" s="66"/>
      <c r="M154" s="66"/>
    </row>
    <row r="155" spans="1:13" x14ac:dyDescent="0.2">
      <c r="A155" s="66"/>
      <c r="B155" s="66"/>
      <c r="C155" s="66"/>
      <c r="D155" s="66"/>
      <c r="E155" s="66"/>
      <c r="F155" s="66"/>
      <c r="G155" s="66"/>
      <c r="H155" s="66"/>
      <c r="I155" s="66"/>
      <c r="J155" s="66"/>
      <c r="K155" s="66"/>
      <c r="L155" s="66"/>
      <c r="M155" s="66"/>
    </row>
    <row r="156" spans="1:13" x14ac:dyDescent="0.2">
      <c r="A156" s="66"/>
      <c r="B156" s="66"/>
      <c r="C156" s="66"/>
      <c r="D156" s="66"/>
      <c r="E156" s="66"/>
      <c r="F156" s="66"/>
      <c r="G156" s="66"/>
      <c r="H156" s="66"/>
      <c r="I156" s="66"/>
      <c r="J156" s="66"/>
      <c r="K156" s="66"/>
      <c r="L156" s="66"/>
      <c r="M156" s="66"/>
    </row>
    <row r="157" spans="1:13" x14ac:dyDescent="0.2">
      <c r="A157" s="66"/>
      <c r="B157" s="66"/>
      <c r="C157" s="66"/>
      <c r="D157" s="66"/>
      <c r="E157" s="66"/>
      <c r="F157" s="66"/>
      <c r="G157" s="66"/>
      <c r="H157" s="66"/>
      <c r="I157" s="66"/>
      <c r="J157" s="66"/>
      <c r="K157" s="66"/>
      <c r="L157" s="66"/>
      <c r="M157" s="66"/>
    </row>
    <row r="158" spans="1:13" x14ac:dyDescent="0.2">
      <c r="A158" s="66"/>
      <c r="B158" s="66"/>
      <c r="C158" s="66"/>
      <c r="D158" s="66"/>
      <c r="E158" s="66"/>
      <c r="F158" s="66"/>
      <c r="G158" s="66"/>
      <c r="H158" s="66"/>
      <c r="I158" s="66"/>
      <c r="J158" s="66"/>
      <c r="K158" s="66"/>
      <c r="L158" s="66"/>
      <c r="M158" s="66"/>
    </row>
    <row r="159" spans="1:13" x14ac:dyDescent="0.2">
      <c r="A159" s="66"/>
      <c r="B159" s="66"/>
      <c r="C159" s="66"/>
      <c r="D159" s="66"/>
      <c r="E159" s="66"/>
      <c r="F159" s="66"/>
      <c r="G159" s="66"/>
      <c r="H159" s="66"/>
      <c r="I159" s="66"/>
      <c r="J159" s="66"/>
      <c r="K159" s="66"/>
      <c r="L159" s="66"/>
      <c r="M159" s="66"/>
    </row>
    <row r="160" spans="1:13" x14ac:dyDescent="0.2">
      <c r="A160" s="66"/>
      <c r="B160" s="66"/>
      <c r="C160" s="66"/>
      <c r="D160" s="66"/>
      <c r="E160" s="66"/>
      <c r="F160" s="66"/>
      <c r="G160" s="66"/>
      <c r="H160" s="66"/>
      <c r="I160" s="66"/>
      <c r="J160" s="66"/>
      <c r="K160" s="66"/>
      <c r="L160" s="66"/>
      <c r="M160" s="66"/>
    </row>
    <row r="161" spans="1:13" x14ac:dyDescent="0.2">
      <c r="A161" s="66"/>
      <c r="B161" s="66"/>
      <c r="C161" s="66"/>
      <c r="D161" s="66"/>
      <c r="E161" s="66"/>
      <c r="F161" s="66"/>
      <c r="G161" s="66"/>
      <c r="H161" s="66"/>
      <c r="I161" s="66"/>
      <c r="J161" s="66"/>
      <c r="K161" s="66"/>
      <c r="L161" s="66"/>
      <c r="M161" s="66"/>
    </row>
    <row r="162" spans="1:13" x14ac:dyDescent="0.2">
      <c r="A162" s="66"/>
      <c r="B162" s="66"/>
      <c r="C162" s="66"/>
      <c r="D162" s="66"/>
      <c r="E162" s="66"/>
      <c r="F162" s="66"/>
      <c r="G162" s="66"/>
      <c r="H162" s="66"/>
      <c r="I162" s="66"/>
      <c r="J162" s="66"/>
      <c r="K162" s="66"/>
      <c r="L162" s="66"/>
      <c r="M162" s="66"/>
    </row>
    <row r="163" spans="1:13" x14ac:dyDescent="0.2">
      <c r="A163" s="66"/>
      <c r="B163" s="66"/>
      <c r="C163" s="66"/>
      <c r="D163" s="66"/>
      <c r="E163" s="66"/>
      <c r="F163" s="66"/>
      <c r="G163" s="66"/>
      <c r="H163" s="66"/>
      <c r="I163" s="66"/>
      <c r="J163" s="66"/>
      <c r="K163" s="66"/>
      <c r="L163" s="66"/>
      <c r="M163" s="66"/>
    </row>
    <row r="164" spans="1:13" x14ac:dyDescent="0.2">
      <c r="A164" s="66"/>
      <c r="B164" s="66"/>
      <c r="C164" s="66"/>
      <c r="D164" s="66"/>
      <c r="E164" s="66"/>
      <c r="F164" s="66"/>
      <c r="G164" s="66"/>
      <c r="H164" s="66"/>
      <c r="I164" s="66"/>
      <c r="J164" s="66"/>
      <c r="K164" s="66"/>
      <c r="L164" s="66"/>
      <c r="M164" s="66"/>
    </row>
    <row r="165" spans="1:13" x14ac:dyDescent="0.2">
      <c r="A165" s="66"/>
      <c r="B165" s="66"/>
      <c r="C165" s="66"/>
      <c r="D165" s="66"/>
      <c r="E165" s="66"/>
      <c r="F165" s="66"/>
      <c r="G165" s="66"/>
      <c r="H165" s="66"/>
      <c r="I165" s="66"/>
      <c r="J165" s="66"/>
      <c r="K165" s="66"/>
      <c r="L165" s="66"/>
      <c r="M165" s="66"/>
    </row>
    <row r="166" spans="1:13" x14ac:dyDescent="0.2">
      <c r="A166" s="66"/>
      <c r="B166" s="66"/>
      <c r="C166" s="66"/>
      <c r="D166" s="66"/>
      <c r="E166" s="66"/>
      <c r="F166" s="66"/>
      <c r="G166" s="66"/>
      <c r="H166" s="66"/>
      <c r="I166" s="66"/>
      <c r="J166" s="66"/>
      <c r="K166" s="66"/>
      <c r="L166" s="66"/>
      <c r="M166" s="66"/>
    </row>
    <row r="167" spans="1:13" x14ac:dyDescent="0.2">
      <c r="A167" s="66"/>
      <c r="B167" s="66"/>
      <c r="C167" s="66"/>
      <c r="D167" s="66"/>
      <c r="E167" s="66"/>
      <c r="F167" s="66"/>
      <c r="G167" s="66"/>
      <c r="H167" s="66"/>
      <c r="I167" s="66"/>
      <c r="J167" s="66"/>
      <c r="K167" s="66"/>
      <c r="L167" s="66"/>
      <c r="M167" s="66"/>
    </row>
    <row r="168" spans="1:13" x14ac:dyDescent="0.2">
      <c r="A168" s="66"/>
      <c r="B168" s="66"/>
      <c r="C168" s="66"/>
      <c r="D168" s="66"/>
      <c r="E168" s="66"/>
      <c r="F168" s="66"/>
      <c r="G168" s="66"/>
      <c r="H168" s="66"/>
      <c r="I168" s="66"/>
      <c r="J168" s="66"/>
      <c r="K168" s="66"/>
      <c r="L168" s="66"/>
      <c r="M168" s="66"/>
    </row>
    <row r="169" spans="1:13" x14ac:dyDescent="0.2">
      <c r="A169" s="66"/>
      <c r="B169" s="66"/>
      <c r="C169" s="66"/>
      <c r="D169" s="66"/>
      <c r="E169" s="66"/>
      <c r="F169" s="66"/>
      <c r="G169" s="66"/>
      <c r="H169" s="66"/>
      <c r="I169" s="66"/>
      <c r="J169" s="66"/>
      <c r="K169" s="66"/>
      <c r="L169" s="66"/>
      <c r="M169" s="66"/>
    </row>
    <row r="170" spans="1:13" x14ac:dyDescent="0.2">
      <c r="A170" s="66"/>
      <c r="B170" s="66"/>
      <c r="C170" s="66"/>
      <c r="D170" s="66"/>
      <c r="E170" s="66"/>
      <c r="F170" s="66"/>
      <c r="G170" s="66"/>
      <c r="H170" s="66"/>
      <c r="I170" s="66"/>
      <c r="J170" s="66"/>
      <c r="K170" s="66"/>
      <c r="L170" s="66"/>
      <c r="M170" s="66"/>
    </row>
    <row r="171" spans="1:13" x14ac:dyDescent="0.2">
      <c r="A171" s="66"/>
      <c r="B171" s="66"/>
      <c r="C171" s="66"/>
      <c r="D171" s="66"/>
      <c r="E171" s="66"/>
      <c r="F171" s="66"/>
      <c r="G171" s="66"/>
      <c r="H171" s="66"/>
      <c r="I171" s="66"/>
      <c r="J171" s="66"/>
      <c r="K171" s="66"/>
      <c r="L171" s="66"/>
      <c r="M171" s="66"/>
    </row>
    <row r="172" spans="1:13" x14ac:dyDescent="0.2">
      <c r="A172" s="66"/>
      <c r="B172" s="66"/>
      <c r="C172" s="66"/>
      <c r="D172" s="66"/>
      <c r="E172" s="66"/>
      <c r="F172" s="66"/>
      <c r="G172" s="66"/>
      <c r="H172" s="66"/>
      <c r="I172" s="66"/>
      <c r="J172" s="66"/>
      <c r="K172" s="66"/>
      <c r="L172" s="66"/>
      <c r="M172" s="66"/>
    </row>
    <row r="173" spans="1:13" x14ac:dyDescent="0.2">
      <c r="A173" s="66"/>
      <c r="B173" s="66"/>
      <c r="C173" s="66"/>
      <c r="D173" s="66"/>
      <c r="E173" s="66"/>
      <c r="F173" s="66"/>
      <c r="G173" s="66"/>
      <c r="H173" s="66"/>
      <c r="I173" s="66"/>
      <c r="J173" s="66"/>
      <c r="K173" s="66"/>
      <c r="L173" s="66"/>
      <c r="M173" s="66"/>
    </row>
    <row r="174" spans="1:13" x14ac:dyDescent="0.2">
      <c r="A174" s="66"/>
      <c r="B174" s="66"/>
      <c r="C174" s="66"/>
      <c r="D174" s="66"/>
      <c r="E174" s="66"/>
      <c r="F174" s="66"/>
      <c r="G174" s="66"/>
      <c r="H174" s="66"/>
      <c r="I174" s="66"/>
      <c r="J174" s="66"/>
      <c r="K174" s="66"/>
      <c r="L174" s="66"/>
      <c r="M174" s="66"/>
    </row>
    <row r="175" spans="1:13" x14ac:dyDescent="0.2">
      <c r="A175" s="66"/>
      <c r="B175" s="66"/>
      <c r="C175" s="66"/>
      <c r="D175" s="66"/>
      <c r="E175" s="66"/>
      <c r="F175" s="66"/>
      <c r="G175" s="66"/>
      <c r="H175" s="66"/>
      <c r="I175" s="66"/>
      <c r="J175" s="66"/>
      <c r="K175" s="66"/>
      <c r="L175" s="66"/>
      <c r="M175" s="66"/>
    </row>
    <row r="176" spans="1:13" x14ac:dyDescent="0.2">
      <c r="A176" s="66"/>
      <c r="B176" s="66"/>
      <c r="C176" s="66"/>
      <c r="D176" s="66"/>
      <c r="E176" s="66"/>
      <c r="F176" s="66"/>
      <c r="G176" s="66"/>
      <c r="H176" s="66"/>
      <c r="I176" s="66"/>
      <c r="J176" s="66"/>
      <c r="K176" s="66"/>
      <c r="L176" s="66"/>
      <c r="M176" s="66"/>
    </row>
    <row r="177" spans="1:13" x14ac:dyDescent="0.2">
      <c r="A177" s="66"/>
      <c r="B177" s="66"/>
      <c r="C177" s="66"/>
      <c r="D177" s="66"/>
      <c r="E177" s="66"/>
      <c r="F177" s="66"/>
      <c r="G177" s="66"/>
      <c r="H177" s="66"/>
      <c r="I177" s="66"/>
      <c r="J177" s="66"/>
      <c r="K177" s="66"/>
      <c r="L177" s="66"/>
      <c r="M177" s="66"/>
    </row>
    <row r="178" spans="1:13" x14ac:dyDescent="0.2">
      <c r="A178" s="66"/>
      <c r="B178" s="66"/>
      <c r="C178" s="66"/>
      <c r="D178" s="66"/>
      <c r="E178" s="66"/>
      <c r="F178" s="66"/>
      <c r="G178" s="66"/>
      <c r="H178" s="66"/>
      <c r="I178" s="66"/>
      <c r="J178" s="66"/>
      <c r="K178" s="66"/>
      <c r="L178" s="66"/>
      <c r="M178" s="66"/>
    </row>
    <row r="179" spans="1:13" x14ac:dyDescent="0.2">
      <c r="A179" s="66"/>
      <c r="B179" s="66"/>
      <c r="C179" s="66"/>
      <c r="D179" s="66"/>
      <c r="E179" s="66"/>
      <c r="F179" s="66"/>
      <c r="G179" s="66"/>
      <c r="H179" s="66"/>
      <c r="I179" s="66"/>
      <c r="J179" s="66"/>
      <c r="K179" s="66"/>
      <c r="L179" s="66"/>
      <c r="M179" s="66"/>
    </row>
    <row r="180" spans="1:13" x14ac:dyDescent="0.2">
      <c r="A180" s="66"/>
      <c r="B180" s="66"/>
      <c r="C180" s="66"/>
      <c r="D180" s="66"/>
      <c r="E180" s="66"/>
      <c r="F180" s="66"/>
      <c r="G180" s="66"/>
      <c r="H180" s="66"/>
      <c r="I180" s="66"/>
      <c r="J180" s="66"/>
      <c r="K180" s="66"/>
      <c r="L180" s="66"/>
      <c r="M180" s="66"/>
    </row>
    <row r="181" spans="1:13" x14ac:dyDescent="0.2">
      <c r="A181" s="66"/>
      <c r="B181" s="66"/>
      <c r="C181" s="66"/>
      <c r="D181" s="66"/>
      <c r="E181" s="66"/>
      <c r="F181" s="66"/>
      <c r="G181" s="66"/>
      <c r="H181" s="66"/>
      <c r="I181" s="66"/>
      <c r="J181" s="66"/>
      <c r="K181" s="66"/>
      <c r="L181" s="66"/>
      <c r="M181" s="66"/>
    </row>
    <row r="182" spans="1:13" x14ac:dyDescent="0.2">
      <c r="A182" s="66"/>
      <c r="B182" s="66"/>
      <c r="C182" s="66"/>
      <c r="D182" s="66"/>
      <c r="E182" s="66"/>
      <c r="F182" s="66"/>
      <c r="G182" s="66"/>
      <c r="H182" s="66"/>
      <c r="I182" s="66"/>
      <c r="J182" s="66"/>
      <c r="K182" s="66"/>
      <c r="L182" s="66"/>
      <c r="M182" s="66"/>
    </row>
    <row r="183" spans="1:13" x14ac:dyDescent="0.2">
      <c r="A183" s="66"/>
      <c r="B183" s="66"/>
      <c r="C183" s="66"/>
      <c r="D183" s="66"/>
      <c r="E183" s="66"/>
      <c r="F183" s="66"/>
      <c r="G183" s="66"/>
      <c r="H183" s="66"/>
      <c r="I183" s="66"/>
      <c r="J183" s="66"/>
      <c r="K183" s="66"/>
      <c r="L183" s="66"/>
      <c r="M183" s="66"/>
    </row>
    <row r="184" spans="1:13" x14ac:dyDescent="0.2">
      <c r="A184" s="66"/>
      <c r="B184" s="66"/>
      <c r="C184" s="66"/>
      <c r="D184" s="66"/>
      <c r="E184" s="66"/>
      <c r="F184" s="66"/>
      <c r="G184" s="66"/>
      <c r="H184" s="66"/>
      <c r="I184" s="66"/>
      <c r="J184" s="66"/>
      <c r="K184" s="66"/>
      <c r="L184" s="66"/>
      <c r="M184" s="66"/>
    </row>
    <row r="185" spans="1:13" x14ac:dyDescent="0.2">
      <c r="A185" s="66"/>
      <c r="B185" s="66"/>
      <c r="C185" s="66"/>
      <c r="D185" s="66"/>
      <c r="E185" s="66"/>
      <c r="F185" s="66"/>
      <c r="G185" s="66"/>
      <c r="H185" s="66"/>
      <c r="I185" s="66"/>
      <c r="J185" s="66"/>
      <c r="K185" s="66"/>
      <c r="L185" s="66"/>
      <c r="M185" s="66"/>
    </row>
    <row r="186" spans="1:13" x14ac:dyDescent="0.2">
      <c r="A186" s="66"/>
      <c r="B186" s="66"/>
      <c r="C186" s="66"/>
      <c r="D186" s="66"/>
      <c r="E186" s="66"/>
      <c r="F186" s="66"/>
      <c r="G186" s="66"/>
      <c r="H186" s="66"/>
      <c r="I186" s="66"/>
      <c r="J186" s="66"/>
      <c r="K186" s="66"/>
      <c r="L186" s="66"/>
      <c r="M186" s="66"/>
    </row>
    <row r="187" spans="1:13" x14ac:dyDescent="0.2">
      <c r="A187" s="66"/>
      <c r="B187" s="66"/>
      <c r="C187" s="66"/>
      <c r="D187" s="66"/>
      <c r="E187" s="66"/>
      <c r="F187" s="66"/>
      <c r="G187" s="66"/>
      <c r="H187" s="66"/>
      <c r="I187" s="66"/>
      <c r="J187" s="66"/>
      <c r="K187" s="66"/>
      <c r="L187" s="66"/>
      <c r="M187" s="66"/>
    </row>
    <row r="188" spans="1:13" x14ac:dyDescent="0.2">
      <c r="A188" s="66"/>
      <c r="B188" s="66"/>
      <c r="C188" s="66"/>
      <c r="D188" s="66"/>
      <c r="E188" s="66"/>
      <c r="F188" s="66"/>
      <c r="G188" s="66"/>
      <c r="H188" s="66"/>
      <c r="I188" s="66"/>
      <c r="J188" s="66"/>
      <c r="K188" s="66"/>
      <c r="L188" s="66"/>
      <c r="M188" s="66"/>
    </row>
    <row r="189" spans="1:13" x14ac:dyDescent="0.2">
      <c r="A189" s="66"/>
      <c r="B189" s="66"/>
      <c r="C189" s="66"/>
      <c r="D189" s="66"/>
      <c r="E189" s="66"/>
      <c r="F189" s="66"/>
      <c r="G189" s="66"/>
      <c r="H189" s="66"/>
      <c r="I189" s="66"/>
      <c r="J189" s="66"/>
      <c r="K189" s="66"/>
      <c r="L189" s="66"/>
      <c r="M189" s="66"/>
    </row>
    <row r="190" spans="1:13" x14ac:dyDescent="0.2">
      <c r="A190" s="66"/>
      <c r="B190" s="66"/>
      <c r="C190" s="66"/>
      <c r="D190" s="66"/>
      <c r="E190" s="66"/>
      <c r="F190" s="66"/>
      <c r="G190" s="66"/>
      <c r="H190" s="66"/>
      <c r="I190" s="66"/>
      <c r="J190" s="66"/>
      <c r="K190" s="66"/>
      <c r="L190" s="66"/>
      <c r="M190" s="66"/>
    </row>
    <row r="191" spans="1:13" x14ac:dyDescent="0.2">
      <c r="A191" s="66"/>
      <c r="B191" s="66"/>
      <c r="C191" s="66"/>
      <c r="D191" s="66"/>
      <c r="E191" s="66"/>
      <c r="F191" s="66"/>
      <c r="G191" s="66"/>
      <c r="H191" s="66"/>
      <c r="I191" s="66"/>
      <c r="J191" s="66"/>
      <c r="K191" s="66"/>
      <c r="L191" s="66"/>
      <c r="M191" s="66"/>
    </row>
    <row r="192" spans="1:13" x14ac:dyDescent="0.2">
      <c r="A192" s="66"/>
      <c r="B192" s="66"/>
      <c r="C192" s="66"/>
      <c r="D192" s="66"/>
      <c r="E192" s="66"/>
      <c r="F192" s="66"/>
      <c r="G192" s="66"/>
      <c r="H192" s="66"/>
      <c r="I192" s="66"/>
      <c r="J192" s="66"/>
      <c r="K192" s="66"/>
      <c r="L192" s="66"/>
      <c r="M192" s="66"/>
    </row>
    <row r="193" spans="1:13" x14ac:dyDescent="0.2">
      <c r="A193" s="66"/>
      <c r="B193" s="66"/>
      <c r="C193" s="66"/>
      <c r="D193" s="66"/>
      <c r="E193" s="66"/>
      <c r="F193" s="66"/>
      <c r="G193" s="66"/>
      <c r="H193" s="66"/>
      <c r="I193" s="66"/>
      <c r="J193" s="66"/>
      <c r="K193" s="66"/>
      <c r="L193" s="66"/>
      <c r="M193" s="66"/>
    </row>
    <row r="194" spans="1:13" x14ac:dyDescent="0.2">
      <c r="A194" s="66"/>
      <c r="B194" s="66"/>
      <c r="C194" s="66"/>
      <c r="D194" s="66"/>
      <c r="E194" s="66"/>
      <c r="F194" s="66"/>
      <c r="G194" s="66"/>
      <c r="H194" s="66"/>
      <c r="I194" s="66"/>
      <c r="J194" s="66"/>
      <c r="K194" s="66"/>
      <c r="L194" s="66"/>
      <c r="M194" s="66"/>
    </row>
    <row r="195" spans="1:13" x14ac:dyDescent="0.2">
      <c r="A195" s="66"/>
      <c r="B195" s="66"/>
      <c r="C195" s="66"/>
      <c r="D195" s="66"/>
      <c r="E195" s="66"/>
      <c r="F195" s="66"/>
      <c r="G195" s="66"/>
      <c r="H195" s="66"/>
      <c r="I195" s="66"/>
      <c r="J195" s="66"/>
      <c r="K195" s="66"/>
      <c r="L195" s="66"/>
      <c r="M195" s="66"/>
    </row>
    <row r="196" spans="1:13" x14ac:dyDescent="0.2">
      <c r="A196" s="66"/>
      <c r="B196" s="66"/>
      <c r="C196" s="66"/>
      <c r="D196" s="66"/>
      <c r="E196" s="66"/>
      <c r="F196" s="66"/>
      <c r="G196" s="66"/>
      <c r="H196" s="66"/>
      <c r="I196" s="66"/>
      <c r="J196" s="66"/>
      <c r="K196" s="66"/>
      <c r="L196" s="66"/>
      <c r="M196" s="66"/>
    </row>
    <row r="197" spans="1:13" x14ac:dyDescent="0.2">
      <c r="A197" s="66"/>
      <c r="B197" s="66"/>
      <c r="C197" s="66"/>
      <c r="D197" s="66"/>
      <c r="E197" s="66"/>
      <c r="F197" s="66"/>
      <c r="G197" s="66"/>
      <c r="H197" s="66"/>
      <c r="I197" s="66"/>
      <c r="J197" s="66"/>
      <c r="K197" s="66"/>
      <c r="L197" s="66"/>
      <c r="M197" s="66"/>
    </row>
    <row r="198" spans="1:13" x14ac:dyDescent="0.2">
      <c r="A198" s="66"/>
      <c r="B198" s="66"/>
      <c r="C198" s="66"/>
      <c r="D198" s="66"/>
      <c r="E198" s="66"/>
      <c r="F198" s="66"/>
      <c r="G198" s="66"/>
      <c r="H198" s="66"/>
      <c r="I198" s="66"/>
      <c r="J198" s="66"/>
      <c r="K198" s="66"/>
      <c r="L198" s="66"/>
      <c r="M198" s="66"/>
    </row>
    <row r="199" spans="1:13" x14ac:dyDescent="0.2">
      <c r="A199" s="66"/>
      <c r="B199" s="66"/>
      <c r="C199" s="66"/>
      <c r="D199" s="66"/>
      <c r="E199" s="66"/>
      <c r="F199" s="66"/>
      <c r="G199" s="66"/>
      <c r="H199" s="66"/>
      <c r="I199" s="66"/>
      <c r="J199" s="66"/>
      <c r="K199" s="66"/>
      <c r="L199" s="66"/>
      <c r="M199" s="66"/>
    </row>
    <row r="200" spans="1:13" x14ac:dyDescent="0.2">
      <c r="A200" s="66"/>
      <c r="B200" s="66"/>
      <c r="C200" s="66"/>
      <c r="D200" s="66"/>
      <c r="E200" s="66"/>
      <c r="F200" s="66"/>
      <c r="G200" s="66"/>
      <c r="H200" s="66"/>
      <c r="I200" s="66"/>
      <c r="J200" s="66"/>
      <c r="K200" s="66"/>
      <c r="L200" s="66"/>
      <c r="M200" s="66"/>
    </row>
    <row r="201" spans="1:13" x14ac:dyDescent="0.2">
      <c r="A201" s="66"/>
      <c r="B201" s="66"/>
      <c r="C201" s="66"/>
      <c r="D201" s="66"/>
      <c r="E201" s="66"/>
      <c r="F201" s="66"/>
      <c r="G201" s="66"/>
      <c r="H201" s="66"/>
      <c r="I201" s="66"/>
      <c r="J201" s="66"/>
      <c r="K201" s="66"/>
      <c r="L201" s="66"/>
      <c r="M201" s="66"/>
    </row>
    <row r="202" spans="1:13" x14ac:dyDescent="0.2">
      <c r="A202" s="66"/>
      <c r="B202" s="66"/>
      <c r="C202" s="66"/>
      <c r="D202" s="66"/>
      <c r="E202" s="66"/>
      <c r="F202" s="66"/>
      <c r="G202" s="66"/>
      <c r="H202" s="66"/>
      <c r="I202" s="66"/>
      <c r="J202" s="66"/>
      <c r="K202" s="66"/>
      <c r="L202" s="66"/>
      <c r="M202" s="66"/>
    </row>
    <row r="203" spans="1:13" x14ac:dyDescent="0.2">
      <c r="A203" s="66"/>
      <c r="B203" s="66"/>
      <c r="C203" s="66"/>
      <c r="D203" s="66"/>
      <c r="E203" s="66"/>
      <c r="F203" s="66"/>
      <c r="G203" s="66"/>
      <c r="H203" s="66"/>
      <c r="I203" s="66"/>
      <c r="J203" s="66"/>
      <c r="K203" s="66"/>
      <c r="L203" s="66"/>
      <c r="M203" s="66"/>
    </row>
    <row r="204" spans="1:13" x14ac:dyDescent="0.2">
      <c r="A204" s="66"/>
      <c r="B204" s="66"/>
      <c r="C204" s="66"/>
      <c r="D204" s="66"/>
      <c r="E204" s="66"/>
      <c r="F204" s="66"/>
      <c r="G204" s="66"/>
      <c r="H204" s="66"/>
      <c r="I204" s="66"/>
      <c r="J204" s="66"/>
      <c r="K204" s="66"/>
      <c r="L204" s="66"/>
      <c r="M204" s="66"/>
    </row>
    <row r="205" spans="1:13" x14ac:dyDescent="0.2">
      <c r="A205" s="66"/>
      <c r="B205" s="66"/>
      <c r="C205" s="66"/>
      <c r="D205" s="66"/>
      <c r="E205" s="66"/>
      <c r="F205" s="66"/>
      <c r="G205" s="66"/>
      <c r="H205" s="66"/>
      <c r="I205" s="66"/>
      <c r="J205" s="66"/>
      <c r="K205" s="66"/>
      <c r="L205" s="66"/>
      <c r="M205" s="66"/>
    </row>
    <row r="206" spans="1:13" x14ac:dyDescent="0.2">
      <c r="A206" s="66"/>
      <c r="B206" s="66"/>
      <c r="C206" s="66"/>
      <c r="D206" s="66"/>
      <c r="E206" s="66"/>
      <c r="F206" s="66"/>
      <c r="G206" s="66"/>
      <c r="H206" s="66"/>
      <c r="I206" s="66"/>
      <c r="J206" s="66"/>
      <c r="K206" s="66"/>
      <c r="L206" s="66"/>
      <c r="M206" s="66"/>
    </row>
    <row r="207" spans="1:13" x14ac:dyDescent="0.2">
      <c r="A207" s="66"/>
      <c r="B207" s="66"/>
      <c r="C207" s="66"/>
      <c r="D207" s="66"/>
      <c r="E207" s="66"/>
      <c r="F207" s="66"/>
      <c r="G207" s="66"/>
      <c r="H207" s="66"/>
      <c r="I207" s="66"/>
      <c r="J207" s="66"/>
      <c r="K207" s="66"/>
      <c r="L207" s="66"/>
      <c r="M207" s="66"/>
    </row>
    <row r="208" spans="1:13" x14ac:dyDescent="0.2">
      <c r="A208" s="66"/>
      <c r="B208" s="66"/>
      <c r="C208" s="66"/>
      <c r="D208" s="66"/>
      <c r="E208" s="66"/>
      <c r="F208" s="66"/>
      <c r="G208" s="66"/>
      <c r="H208" s="66"/>
      <c r="I208" s="66"/>
      <c r="J208" s="66"/>
      <c r="K208" s="66"/>
      <c r="L208" s="66"/>
      <c r="M208" s="66"/>
    </row>
    <row r="209" spans="1:13" x14ac:dyDescent="0.2">
      <c r="A209" s="66"/>
      <c r="B209" s="66"/>
      <c r="C209" s="66"/>
      <c r="D209" s="66"/>
      <c r="E209" s="66"/>
      <c r="F209" s="66"/>
      <c r="G209" s="66"/>
      <c r="H209" s="66"/>
      <c r="I209" s="66"/>
      <c r="J209" s="66"/>
      <c r="K209" s="66"/>
      <c r="L209" s="66"/>
      <c r="M209" s="66"/>
    </row>
    <row r="210" spans="1:13" x14ac:dyDescent="0.2">
      <c r="A210" s="66"/>
      <c r="B210" s="66"/>
      <c r="C210" s="66"/>
      <c r="D210" s="66"/>
      <c r="E210" s="66"/>
      <c r="F210" s="66"/>
      <c r="G210" s="66"/>
      <c r="H210" s="66"/>
      <c r="I210" s="66"/>
      <c r="J210" s="66"/>
      <c r="K210" s="66"/>
      <c r="L210" s="66"/>
      <c r="M210" s="66"/>
    </row>
    <row r="211" spans="1:13" x14ac:dyDescent="0.2">
      <c r="A211" s="66"/>
      <c r="B211" s="66"/>
      <c r="C211" s="66"/>
      <c r="D211" s="66"/>
      <c r="E211" s="66"/>
      <c r="F211" s="66"/>
      <c r="G211" s="66"/>
      <c r="H211" s="66"/>
      <c r="I211" s="66"/>
      <c r="J211" s="66"/>
      <c r="K211" s="66"/>
      <c r="L211" s="66"/>
      <c r="M211" s="66"/>
    </row>
    <row r="212" spans="1:13" x14ac:dyDescent="0.2">
      <c r="A212" s="66"/>
      <c r="B212" s="66"/>
      <c r="C212" s="66"/>
      <c r="D212" s="66"/>
      <c r="E212" s="66"/>
      <c r="F212" s="66"/>
      <c r="G212" s="66"/>
      <c r="H212" s="66"/>
      <c r="I212" s="66"/>
      <c r="J212" s="66"/>
      <c r="K212" s="66"/>
      <c r="L212" s="66"/>
      <c r="M212" s="66"/>
    </row>
    <row r="213" spans="1:13" x14ac:dyDescent="0.2">
      <c r="A213" s="66"/>
      <c r="B213" s="66"/>
      <c r="C213" s="66"/>
      <c r="D213" s="66"/>
      <c r="E213" s="66"/>
      <c r="F213" s="66"/>
      <c r="G213" s="66"/>
      <c r="H213" s="66"/>
      <c r="I213" s="66"/>
      <c r="J213" s="66"/>
      <c r="K213" s="66"/>
      <c r="L213" s="66"/>
      <c r="M213" s="66"/>
    </row>
    <row r="214" spans="1:13" x14ac:dyDescent="0.2">
      <c r="A214" s="66"/>
      <c r="B214" s="66"/>
      <c r="C214" s="66"/>
      <c r="D214" s="66"/>
      <c r="E214" s="66"/>
      <c r="F214" s="66"/>
      <c r="G214" s="66"/>
      <c r="H214" s="66"/>
      <c r="I214" s="66"/>
      <c r="J214" s="66"/>
      <c r="K214" s="66"/>
      <c r="L214" s="66"/>
      <c r="M214" s="66"/>
    </row>
    <row r="215" spans="1:13" x14ac:dyDescent="0.2">
      <c r="A215" s="66"/>
      <c r="B215" s="66"/>
      <c r="C215" s="66"/>
      <c r="D215" s="66"/>
      <c r="E215" s="66"/>
      <c r="F215" s="66"/>
      <c r="G215" s="66"/>
      <c r="H215" s="66"/>
      <c r="I215" s="66"/>
      <c r="J215" s="66"/>
      <c r="K215" s="66"/>
      <c r="L215" s="66"/>
      <c r="M215" s="66"/>
    </row>
    <row r="216" spans="1:13" x14ac:dyDescent="0.2">
      <c r="A216" s="66"/>
      <c r="B216" s="66"/>
      <c r="C216" s="66"/>
      <c r="D216" s="66"/>
      <c r="E216" s="66"/>
      <c r="F216" s="66"/>
      <c r="G216" s="66"/>
      <c r="H216" s="66"/>
      <c r="I216" s="66"/>
      <c r="J216" s="66"/>
      <c r="K216" s="66"/>
      <c r="L216" s="66"/>
      <c r="M216" s="66"/>
    </row>
    <row r="217" spans="1:13" x14ac:dyDescent="0.2">
      <c r="A217" s="66"/>
      <c r="B217" s="66"/>
      <c r="C217" s="66"/>
      <c r="D217" s="66"/>
      <c r="E217" s="66"/>
      <c r="F217" s="66"/>
      <c r="G217" s="66"/>
      <c r="H217" s="66"/>
      <c r="I217" s="66"/>
      <c r="J217" s="66"/>
      <c r="K217" s="66"/>
      <c r="L217" s="66"/>
      <c r="M217" s="66"/>
    </row>
    <row r="218" spans="1:13" x14ac:dyDescent="0.2">
      <c r="A218" s="66"/>
      <c r="B218" s="66"/>
      <c r="C218" s="66"/>
      <c r="D218" s="66"/>
      <c r="E218" s="66"/>
      <c r="F218" s="66"/>
      <c r="G218" s="66"/>
      <c r="H218" s="66"/>
      <c r="I218" s="66"/>
      <c r="J218" s="66"/>
      <c r="K218" s="66"/>
      <c r="L218" s="66"/>
      <c r="M218" s="66"/>
    </row>
    <row r="219" spans="1:13" x14ac:dyDescent="0.2">
      <c r="A219" s="66"/>
      <c r="B219" s="66"/>
      <c r="C219" s="66"/>
      <c r="D219" s="66"/>
      <c r="E219" s="66"/>
      <c r="F219" s="66"/>
      <c r="G219" s="66"/>
      <c r="H219" s="66"/>
      <c r="I219" s="66"/>
      <c r="J219" s="66"/>
      <c r="K219" s="66"/>
      <c r="L219" s="66"/>
      <c r="M219" s="66"/>
    </row>
    <row r="220" spans="1:13" x14ac:dyDescent="0.2">
      <c r="A220" s="66"/>
      <c r="B220" s="66"/>
      <c r="C220" s="66"/>
      <c r="D220" s="66"/>
      <c r="E220" s="66"/>
      <c r="F220" s="66"/>
      <c r="G220" s="66"/>
      <c r="H220" s="66"/>
      <c r="I220" s="66"/>
      <c r="J220" s="66"/>
      <c r="K220" s="66"/>
      <c r="L220" s="66"/>
      <c r="M220" s="66"/>
    </row>
    <row r="221" spans="1:13" x14ac:dyDescent="0.2">
      <c r="A221" s="66"/>
      <c r="B221" s="66"/>
      <c r="C221" s="66"/>
      <c r="D221" s="66"/>
      <c r="E221" s="66"/>
      <c r="F221" s="66"/>
      <c r="G221" s="66"/>
      <c r="H221" s="66"/>
      <c r="I221" s="66"/>
      <c r="J221" s="66"/>
      <c r="K221" s="66"/>
      <c r="L221" s="66"/>
      <c r="M221" s="66"/>
    </row>
    <row r="222" spans="1:13" x14ac:dyDescent="0.2">
      <c r="A222" s="66"/>
      <c r="B222" s="66"/>
      <c r="C222" s="66"/>
      <c r="D222" s="66"/>
      <c r="E222" s="66"/>
      <c r="F222" s="66"/>
      <c r="G222" s="66"/>
      <c r="H222" s="66"/>
      <c r="I222" s="66"/>
      <c r="J222" s="66"/>
      <c r="K222" s="66"/>
      <c r="L222" s="66"/>
      <c r="M222" s="66"/>
    </row>
    <row r="223" spans="1:13" x14ac:dyDescent="0.2">
      <c r="A223" s="66"/>
      <c r="B223" s="66"/>
      <c r="C223" s="66"/>
      <c r="D223" s="66"/>
      <c r="E223" s="66"/>
      <c r="F223" s="66"/>
      <c r="G223" s="66"/>
      <c r="H223" s="66"/>
      <c r="I223" s="66"/>
      <c r="J223" s="66"/>
      <c r="K223" s="66"/>
      <c r="L223" s="66"/>
      <c r="M223" s="66"/>
    </row>
    <row r="224" spans="1:13" x14ac:dyDescent="0.2">
      <c r="A224" s="66"/>
      <c r="B224" s="66"/>
      <c r="C224" s="66"/>
      <c r="D224" s="66"/>
      <c r="E224" s="66"/>
      <c r="F224" s="66"/>
      <c r="G224" s="66"/>
      <c r="H224" s="66"/>
      <c r="I224" s="66"/>
      <c r="J224" s="66"/>
      <c r="K224" s="66"/>
      <c r="L224" s="66"/>
      <c r="M224" s="66"/>
    </row>
    <row r="225" spans="1:13" x14ac:dyDescent="0.2">
      <c r="A225" s="66"/>
      <c r="B225" s="66"/>
      <c r="C225" s="66"/>
      <c r="D225" s="66"/>
      <c r="E225" s="66"/>
      <c r="F225" s="66"/>
      <c r="G225" s="66"/>
      <c r="H225" s="66"/>
      <c r="I225" s="66"/>
      <c r="J225" s="66"/>
      <c r="K225" s="66"/>
      <c r="L225" s="66"/>
      <c r="M225" s="66"/>
    </row>
    <row r="226" spans="1:13" x14ac:dyDescent="0.2">
      <c r="A226" s="66"/>
      <c r="B226" s="66"/>
      <c r="C226" s="66"/>
      <c r="D226" s="66"/>
      <c r="E226" s="66"/>
      <c r="F226" s="66"/>
      <c r="G226" s="66"/>
      <c r="H226" s="66"/>
      <c r="I226" s="66"/>
      <c r="J226" s="66"/>
      <c r="K226" s="66"/>
      <c r="L226" s="66"/>
      <c r="M226" s="66"/>
    </row>
    <row r="227" spans="1:13" x14ac:dyDescent="0.2">
      <c r="A227" s="66"/>
      <c r="B227" s="66"/>
      <c r="C227" s="66"/>
      <c r="D227" s="66"/>
      <c r="E227" s="66"/>
      <c r="F227" s="66"/>
      <c r="G227" s="66"/>
      <c r="H227" s="66"/>
      <c r="I227" s="66"/>
      <c r="J227" s="66"/>
      <c r="K227" s="66"/>
      <c r="L227" s="66"/>
      <c r="M227" s="66"/>
    </row>
    <row r="228" spans="1:13" x14ac:dyDescent="0.2">
      <c r="A228" s="66"/>
      <c r="B228" s="66"/>
      <c r="C228" s="66"/>
      <c r="D228" s="66"/>
      <c r="E228" s="66"/>
      <c r="F228" s="66"/>
      <c r="G228" s="66"/>
      <c r="H228" s="66"/>
      <c r="I228" s="66"/>
      <c r="J228" s="66"/>
      <c r="K228" s="66"/>
      <c r="L228" s="66"/>
      <c r="M228" s="66"/>
    </row>
    <row r="229" spans="1:13" x14ac:dyDescent="0.2">
      <c r="A229" s="66"/>
      <c r="B229" s="66"/>
      <c r="C229" s="66"/>
      <c r="D229" s="66"/>
      <c r="E229" s="66"/>
      <c r="F229" s="66"/>
      <c r="G229" s="66"/>
      <c r="H229" s="66"/>
      <c r="I229" s="66"/>
      <c r="J229" s="66"/>
      <c r="K229" s="66"/>
      <c r="L229" s="66"/>
      <c r="M229" s="66"/>
    </row>
    <row r="230" spans="1:13" x14ac:dyDescent="0.2">
      <c r="A230" s="66"/>
      <c r="B230" s="66"/>
      <c r="C230" s="66"/>
      <c r="D230" s="66"/>
      <c r="E230" s="66"/>
      <c r="F230" s="66"/>
      <c r="G230" s="66"/>
      <c r="H230" s="66"/>
      <c r="I230" s="66"/>
      <c r="J230" s="66"/>
      <c r="K230" s="66"/>
      <c r="L230" s="66"/>
      <c r="M230" s="66"/>
    </row>
    <row r="231" spans="1:13" x14ac:dyDescent="0.2">
      <c r="A231" s="66"/>
      <c r="B231" s="66"/>
      <c r="C231" s="66"/>
      <c r="D231" s="66"/>
      <c r="E231" s="66"/>
      <c r="F231" s="66"/>
      <c r="G231" s="66"/>
      <c r="H231" s="66"/>
      <c r="I231" s="66"/>
      <c r="J231" s="66"/>
      <c r="K231" s="66"/>
      <c r="L231" s="66"/>
      <c r="M231" s="66"/>
    </row>
    <row r="232" spans="1:13" x14ac:dyDescent="0.2">
      <c r="A232" s="66"/>
      <c r="B232" s="66"/>
      <c r="C232" s="66"/>
      <c r="D232" s="66"/>
      <c r="E232" s="66"/>
      <c r="F232" s="66"/>
      <c r="G232" s="66"/>
      <c r="H232" s="66"/>
      <c r="I232" s="66"/>
      <c r="J232" s="66"/>
      <c r="K232" s="66"/>
      <c r="L232" s="66"/>
      <c r="M232" s="66"/>
    </row>
    <row r="233" spans="1:13" x14ac:dyDescent="0.2">
      <c r="A233" s="66"/>
      <c r="B233" s="66"/>
      <c r="C233" s="66"/>
      <c r="D233" s="66"/>
      <c r="E233" s="66"/>
      <c r="F233" s="66"/>
      <c r="G233" s="66"/>
      <c r="H233" s="66"/>
      <c r="I233" s="66"/>
      <c r="J233" s="66"/>
      <c r="K233" s="66"/>
      <c r="L233" s="66"/>
      <c r="M233" s="66"/>
    </row>
    <row r="234" spans="1:13" x14ac:dyDescent="0.2">
      <c r="A234" s="66"/>
      <c r="B234" s="66"/>
      <c r="C234" s="66"/>
      <c r="D234" s="66"/>
      <c r="E234" s="66"/>
      <c r="F234" s="66"/>
      <c r="G234" s="66"/>
      <c r="H234" s="66"/>
      <c r="I234" s="66"/>
      <c r="J234" s="66"/>
      <c r="K234" s="66"/>
      <c r="L234" s="66"/>
      <c r="M234" s="66"/>
    </row>
    <row r="235" spans="1:13" x14ac:dyDescent="0.2">
      <c r="A235" s="66"/>
      <c r="B235" s="66"/>
      <c r="C235" s="66"/>
      <c r="D235" s="66"/>
      <c r="E235" s="66"/>
      <c r="F235" s="66"/>
      <c r="G235" s="66"/>
      <c r="H235" s="66"/>
      <c r="I235" s="66"/>
      <c r="J235" s="66"/>
      <c r="K235" s="66"/>
      <c r="L235" s="66"/>
      <c r="M235" s="66"/>
    </row>
    <row r="236" spans="1:13" x14ac:dyDescent="0.2">
      <c r="A236" s="66"/>
      <c r="B236" s="66"/>
      <c r="C236" s="66"/>
      <c r="D236" s="66"/>
      <c r="E236" s="66"/>
      <c r="F236" s="66"/>
      <c r="G236" s="66"/>
      <c r="H236" s="66"/>
      <c r="I236" s="66"/>
      <c r="J236" s="66"/>
      <c r="K236" s="66"/>
      <c r="L236" s="66"/>
      <c r="M236" s="66"/>
    </row>
    <row r="237" spans="1:13" x14ac:dyDescent="0.2">
      <c r="A237" s="66"/>
      <c r="B237" s="66"/>
      <c r="C237" s="66"/>
      <c r="D237" s="66"/>
      <c r="E237" s="66"/>
      <c r="F237" s="66"/>
      <c r="G237" s="66"/>
      <c r="H237" s="66"/>
      <c r="I237" s="66"/>
      <c r="J237" s="66"/>
      <c r="K237" s="66"/>
      <c r="L237" s="66"/>
      <c r="M237" s="66"/>
    </row>
    <row r="238" spans="1:13" x14ac:dyDescent="0.2">
      <c r="A238" s="66"/>
      <c r="B238" s="66"/>
      <c r="C238" s="66"/>
      <c r="D238" s="66"/>
      <c r="E238" s="66"/>
      <c r="F238" s="66"/>
      <c r="G238" s="66"/>
      <c r="H238" s="66"/>
      <c r="I238" s="66"/>
      <c r="J238" s="66"/>
      <c r="K238" s="66"/>
      <c r="L238" s="66"/>
      <c r="M238" s="66"/>
    </row>
    <row r="239" spans="1:13" x14ac:dyDescent="0.2">
      <c r="A239" s="66"/>
      <c r="B239" s="66"/>
      <c r="C239" s="66"/>
      <c r="D239" s="66"/>
      <c r="E239" s="66"/>
      <c r="F239" s="66"/>
      <c r="G239" s="66"/>
      <c r="H239" s="66"/>
      <c r="I239" s="66"/>
      <c r="J239" s="66"/>
      <c r="K239" s="66"/>
      <c r="L239" s="66"/>
      <c r="M239" s="66"/>
    </row>
    <row r="240" spans="1:13" x14ac:dyDescent="0.2">
      <c r="A240" s="66"/>
      <c r="B240" s="66"/>
      <c r="C240" s="66"/>
      <c r="D240" s="66"/>
      <c r="E240" s="66"/>
      <c r="F240" s="66"/>
      <c r="G240" s="66"/>
      <c r="H240" s="66"/>
      <c r="I240" s="66"/>
      <c r="J240" s="66"/>
      <c r="K240" s="66"/>
      <c r="L240" s="66"/>
      <c r="M240" s="66"/>
    </row>
    <row r="241" spans="1:13" x14ac:dyDescent="0.2">
      <c r="A241" s="66"/>
      <c r="B241" s="66"/>
      <c r="C241" s="66"/>
      <c r="D241" s="66"/>
      <c r="E241" s="66"/>
      <c r="F241" s="66"/>
      <c r="G241" s="66"/>
      <c r="H241" s="66"/>
      <c r="I241" s="66"/>
      <c r="J241" s="66"/>
      <c r="K241" s="66"/>
      <c r="L241" s="66"/>
      <c r="M241" s="66"/>
    </row>
    <row r="242" spans="1:13" x14ac:dyDescent="0.2">
      <c r="A242" s="66"/>
      <c r="B242" s="66"/>
      <c r="C242" s="66"/>
      <c r="D242" s="66"/>
      <c r="E242" s="66"/>
      <c r="F242" s="66"/>
      <c r="G242" s="66"/>
      <c r="H242" s="66"/>
      <c r="I242" s="66"/>
      <c r="J242" s="66"/>
      <c r="K242" s="66"/>
      <c r="L242" s="66"/>
      <c r="M242" s="66"/>
    </row>
    <row r="243" spans="1:13" x14ac:dyDescent="0.2">
      <c r="A243" s="66"/>
      <c r="B243" s="66"/>
      <c r="C243" s="66"/>
      <c r="D243" s="66"/>
      <c r="E243" s="66"/>
      <c r="F243" s="66"/>
      <c r="G243" s="66"/>
      <c r="H243" s="66"/>
      <c r="I243" s="66"/>
      <c r="J243" s="66"/>
      <c r="K243" s="66"/>
      <c r="L243" s="66"/>
      <c r="M243" s="66"/>
    </row>
    <row r="244" spans="1:13" x14ac:dyDescent="0.2">
      <c r="A244" s="66"/>
      <c r="B244" s="66"/>
      <c r="C244" s="66"/>
      <c r="D244" s="66"/>
      <c r="E244" s="66"/>
      <c r="F244" s="66"/>
      <c r="G244" s="66"/>
      <c r="H244" s="66"/>
      <c r="I244" s="66"/>
      <c r="J244" s="66"/>
      <c r="K244" s="66"/>
      <c r="L244" s="66"/>
      <c r="M244" s="66"/>
    </row>
    <row r="245" spans="1:13" x14ac:dyDescent="0.2">
      <c r="A245" s="66"/>
      <c r="B245" s="66"/>
      <c r="C245" s="66"/>
      <c r="D245" s="66"/>
      <c r="E245" s="66"/>
      <c r="F245" s="66"/>
      <c r="G245" s="66"/>
      <c r="H245" s="66"/>
      <c r="I245" s="66"/>
      <c r="J245" s="66"/>
      <c r="K245" s="66"/>
      <c r="L245" s="66"/>
      <c r="M245" s="66"/>
    </row>
    <row r="246" spans="1:13" x14ac:dyDescent="0.2">
      <c r="A246" s="66"/>
      <c r="B246" s="66"/>
      <c r="C246" s="66"/>
      <c r="D246" s="66"/>
      <c r="E246" s="66"/>
      <c r="F246" s="66"/>
      <c r="G246" s="66"/>
      <c r="H246" s="66"/>
      <c r="I246" s="66"/>
      <c r="J246" s="66"/>
      <c r="K246" s="66"/>
      <c r="L246" s="66"/>
      <c r="M246" s="66"/>
    </row>
    <row r="247" spans="1:13" x14ac:dyDescent="0.2">
      <c r="A247" s="66"/>
      <c r="B247" s="66"/>
      <c r="C247" s="66"/>
      <c r="D247" s="66"/>
      <c r="E247" s="66"/>
      <c r="F247" s="66"/>
      <c r="G247" s="66"/>
      <c r="H247" s="66"/>
      <c r="I247" s="66"/>
      <c r="J247" s="66"/>
      <c r="K247" s="66"/>
      <c r="L247" s="66"/>
      <c r="M247" s="66"/>
    </row>
    <row r="248" spans="1:13" x14ac:dyDescent="0.2">
      <c r="A248" s="66"/>
      <c r="B248" s="66"/>
      <c r="C248" s="66"/>
      <c r="D248" s="66"/>
      <c r="E248" s="66"/>
      <c r="F248" s="66"/>
      <c r="G248" s="66"/>
      <c r="H248" s="66"/>
      <c r="I248" s="66"/>
      <c r="J248" s="66"/>
      <c r="K248" s="66"/>
      <c r="L248" s="66"/>
      <c r="M248" s="66"/>
    </row>
    <row r="249" spans="1:13" x14ac:dyDescent="0.2">
      <c r="A249" s="66"/>
      <c r="B249" s="66"/>
      <c r="C249" s="66"/>
      <c r="D249" s="66"/>
      <c r="E249" s="66"/>
      <c r="F249" s="66"/>
      <c r="G249" s="66"/>
      <c r="H249" s="66"/>
      <c r="I249" s="66"/>
      <c r="J249" s="66"/>
      <c r="K249" s="66"/>
      <c r="L249" s="66"/>
      <c r="M249" s="66"/>
    </row>
    <row r="250" spans="1:13" x14ac:dyDescent="0.2">
      <c r="A250" s="66"/>
      <c r="B250" s="66"/>
      <c r="C250" s="66"/>
      <c r="D250" s="66"/>
      <c r="E250" s="66"/>
      <c r="F250" s="66"/>
      <c r="G250" s="66"/>
      <c r="H250" s="66"/>
      <c r="I250" s="66"/>
      <c r="J250" s="66"/>
      <c r="K250" s="66"/>
      <c r="L250" s="66"/>
      <c r="M250" s="66"/>
    </row>
    <row r="251" spans="1:13" x14ac:dyDescent="0.2">
      <c r="A251" s="66"/>
      <c r="B251" s="66"/>
      <c r="C251" s="66"/>
      <c r="D251" s="66"/>
      <c r="E251" s="66"/>
      <c r="F251" s="66"/>
      <c r="G251" s="66"/>
      <c r="H251" s="66"/>
      <c r="I251" s="66"/>
      <c r="J251" s="66"/>
      <c r="K251" s="66"/>
      <c r="L251" s="66"/>
      <c r="M251" s="66"/>
    </row>
    <row r="252" spans="1:13" x14ac:dyDescent="0.2">
      <c r="A252" s="66"/>
      <c r="B252" s="66"/>
      <c r="C252" s="66"/>
      <c r="D252" s="66"/>
      <c r="E252" s="66"/>
      <c r="F252" s="66"/>
      <c r="G252" s="66"/>
      <c r="H252" s="66"/>
      <c r="I252" s="66"/>
      <c r="J252" s="66"/>
      <c r="K252" s="66"/>
      <c r="L252" s="66"/>
      <c r="M252" s="66"/>
    </row>
    <row r="253" spans="1:13" x14ac:dyDescent="0.2">
      <c r="A253" s="66"/>
      <c r="B253" s="66"/>
      <c r="C253" s="66"/>
      <c r="D253" s="66"/>
      <c r="E253" s="66"/>
      <c r="F253" s="66"/>
      <c r="G253" s="66"/>
      <c r="H253" s="66"/>
      <c r="I253" s="66"/>
      <c r="J253" s="66"/>
      <c r="K253" s="66"/>
      <c r="L253" s="66"/>
      <c r="M253" s="66"/>
    </row>
    <row r="254" spans="1:13" x14ac:dyDescent="0.2">
      <c r="A254" s="66"/>
      <c r="B254" s="66"/>
      <c r="C254" s="66"/>
      <c r="D254" s="66"/>
      <c r="E254" s="66"/>
      <c r="F254" s="66"/>
      <c r="G254" s="66"/>
      <c r="H254" s="66"/>
      <c r="I254" s="66"/>
      <c r="J254" s="66"/>
      <c r="K254" s="66"/>
      <c r="L254" s="66"/>
      <c r="M254" s="66"/>
    </row>
    <row r="255" spans="1:13" x14ac:dyDescent="0.2">
      <c r="A255" s="66"/>
      <c r="B255" s="66"/>
      <c r="C255" s="66"/>
      <c r="D255" s="66"/>
      <c r="E255" s="66"/>
      <c r="F255" s="66"/>
      <c r="G255" s="66"/>
      <c r="H255" s="66"/>
      <c r="I255" s="66"/>
      <c r="J255" s="66"/>
      <c r="K255" s="66"/>
      <c r="L255" s="66"/>
      <c r="M255" s="66"/>
    </row>
    <row r="256" spans="1:13" x14ac:dyDescent="0.2">
      <c r="A256" s="66"/>
      <c r="B256" s="66"/>
      <c r="C256" s="66"/>
      <c r="D256" s="66"/>
      <c r="E256" s="66"/>
      <c r="F256" s="66"/>
      <c r="G256" s="66"/>
      <c r="H256" s="66"/>
      <c r="I256" s="66"/>
      <c r="J256" s="66"/>
      <c r="K256" s="66"/>
      <c r="L256" s="66"/>
      <c r="M256" s="66"/>
    </row>
    <row r="257" spans="1:13" x14ac:dyDescent="0.2">
      <c r="A257" s="66"/>
      <c r="B257" s="66"/>
      <c r="C257" s="66"/>
      <c r="D257" s="66"/>
      <c r="E257" s="66"/>
      <c r="F257" s="66"/>
      <c r="G257" s="66"/>
      <c r="H257" s="66"/>
      <c r="I257" s="66"/>
      <c r="J257" s="66"/>
      <c r="K257" s="66"/>
      <c r="L257" s="66"/>
      <c r="M257" s="66"/>
    </row>
    <row r="258" spans="1:13" x14ac:dyDescent="0.2">
      <c r="A258" s="66"/>
      <c r="B258" s="66"/>
      <c r="C258" s="66"/>
      <c r="D258" s="66"/>
      <c r="E258" s="66"/>
      <c r="F258" s="66"/>
      <c r="G258" s="66"/>
      <c r="H258" s="66"/>
      <c r="I258" s="66"/>
      <c r="J258" s="66"/>
      <c r="K258" s="66"/>
      <c r="L258" s="66"/>
      <c r="M258" s="66"/>
    </row>
    <row r="259" spans="1:13" x14ac:dyDescent="0.2">
      <c r="A259" s="66"/>
      <c r="B259" s="66"/>
      <c r="C259" s="66"/>
      <c r="D259" s="66"/>
      <c r="E259" s="66"/>
      <c r="F259" s="66"/>
      <c r="G259" s="66"/>
      <c r="H259" s="66"/>
      <c r="I259" s="66"/>
      <c r="J259" s="66"/>
      <c r="K259" s="66"/>
      <c r="L259" s="66"/>
      <c r="M259" s="66"/>
    </row>
    <row r="260" spans="1:13" x14ac:dyDescent="0.2">
      <c r="A260" s="66"/>
      <c r="B260" s="66"/>
      <c r="C260" s="66"/>
      <c r="D260" s="66"/>
      <c r="E260" s="66"/>
      <c r="F260" s="66"/>
      <c r="G260" s="66"/>
      <c r="H260" s="66"/>
      <c r="I260" s="66"/>
      <c r="J260" s="66"/>
      <c r="K260" s="66"/>
      <c r="L260" s="66"/>
      <c r="M260" s="66"/>
    </row>
    <row r="261" spans="1:13" x14ac:dyDescent="0.2">
      <c r="A261" s="66"/>
      <c r="B261" s="66"/>
      <c r="C261" s="66"/>
      <c r="D261" s="66"/>
      <c r="E261" s="66"/>
      <c r="F261" s="66"/>
      <c r="G261" s="66"/>
      <c r="H261" s="66"/>
      <c r="I261" s="66"/>
      <c r="J261" s="66"/>
      <c r="K261" s="66"/>
      <c r="L261" s="66"/>
      <c r="M261" s="66"/>
    </row>
    <row r="262" spans="1:13" x14ac:dyDescent="0.2">
      <c r="A262" s="66"/>
      <c r="B262" s="66"/>
      <c r="C262" s="66"/>
      <c r="D262" s="66"/>
      <c r="E262" s="66"/>
      <c r="F262" s="66"/>
      <c r="G262" s="66"/>
      <c r="H262" s="66"/>
      <c r="I262" s="66"/>
      <c r="J262" s="66"/>
      <c r="K262" s="66"/>
      <c r="L262" s="66"/>
      <c r="M262" s="66"/>
    </row>
    <row r="263" spans="1:13" x14ac:dyDescent="0.2">
      <c r="A263" s="66"/>
      <c r="B263" s="66"/>
      <c r="C263" s="66"/>
      <c r="D263" s="66"/>
      <c r="E263" s="66"/>
      <c r="F263" s="66"/>
      <c r="G263" s="66"/>
      <c r="H263" s="66"/>
      <c r="I263" s="66"/>
      <c r="J263" s="66"/>
      <c r="K263" s="66"/>
      <c r="L263" s="66"/>
      <c r="M263" s="66"/>
    </row>
    <row r="264" spans="1:13" x14ac:dyDescent="0.2">
      <c r="A264" s="66"/>
      <c r="B264" s="66"/>
      <c r="C264" s="66"/>
      <c r="D264" s="66"/>
      <c r="E264" s="66"/>
      <c r="F264" s="66"/>
      <c r="G264" s="66"/>
      <c r="H264" s="66"/>
      <c r="I264" s="66"/>
      <c r="J264" s="66"/>
      <c r="K264" s="66"/>
      <c r="L264" s="66"/>
      <c r="M264" s="66"/>
    </row>
    <row r="265" spans="1:13" x14ac:dyDescent="0.2">
      <c r="A265" s="66"/>
      <c r="B265" s="66"/>
      <c r="C265" s="66"/>
      <c r="D265" s="66"/>
      <c r="E265" s="66"/>
      <c r="F265" s="66"/>
      <c r="G265" s="66"/>
      <c r="H265" s="66"/>
      <c r="I265" s="66"/>
      <c r="J265" s="66"/>
      <c r="K265" s="66"/>
      <c r="L265" s="66"/>
      <c r="M265" s="66"/>
    </row>
    <row r="266" spans="1:13" x14ac:dyDescent="0.2">
      <c r="A266" s="66"/>
      <c r="B266" s="66"/>
      <c r="C266" s="66"/>
      <c r="D266" s="66"/>
      <c r="E266" s="66"/>
      <c r="F266" s="66"/>
      <c r="G266" s="66"/>
      <c r="H266" s="66"/>
      <c r="I266" s="66"/>
      <c r="J266" s="66"/>
      <c r="K266" s="66"/>
      <c r="L266" s="66"/>
      <c r="M266" s="66"/>
    </row>
    <row r="267" spans="1:13" x14ac:dyDescent="0.2">
      <c r="A267" s="66"/>
      <c r="B267" s="66"/>
      <c r="C267" s="66"/>
      <c r="D267" s="66"/>
      <c r="E267" s="66"/>
      <c r="F267" s="66"/>
      <c r="G267" s="66"/>
      <c r="H267" s="66"/>
      <c r="I267" s="66"/>
      <c r="J267" s="66"/>
      <c r="K267" s="66"/>
      <c r="L267" s="66"/>
      <c r="M267" s="66"/>
    </row>
    <row r="268" spans="1:13" x14ac:dyDescent="0.2">
      <c r="A268" s="66"/>
      <c r="B268" s="66"/>
      <c r="C268" s="66"/>
      <c r="D268" s="66"/>
      <c r="E268" s="66"/>
      <c r="F268" s="66"/>
      <c r="G268" s="66"/>
      <c r="H268" s="66"/>
      <c r="I268" s="66"/>
      <c r="J268" s="66"/>
      <c r="K268" s="66"/>
      <c r="L268" s="66"/>
      <c r="M268" s="66"/>
    </row>
    <row r="269" spans="1:13" x14ac:dyDescent="0.2">
      <c r="A269" s="66"/>
      <c r="B269" s="66"/>
      <c r="C269" s="66"/>
      <c r="D269" s="66"/>
      <c r="E269" s="66"/>
      <c r="F269" s="66"/>
      <c r="G269" s="66"/>
      <c r="H269" s="66"/>
      <c r="I269" s="66"/>
      <c r="J269" s="66"/>
      <c r="K269" s="66"/>
      <c r="L269" s="66"/>
      <c r="M269" s="66"/>
    </row>
    <row r="270" spans="1:13" x14ac:dyDescent="0.2">
      <c r="A270" s="66"/>
      <c r="B270" s="66"/>
      <c r="C270" s="66"/>
      <c r="D270" s="66"/>
      <c r="E270" s="66"/>
      <c r="F270" s="66"/>
      <c r="G270" s="66"/>
      <c r="H270" s="66"/>
      <c r="I270" s="66"/>
      <c r="J270" s="66"/>
      <c r="K270" s="66"/>
      <c r="L270" s="66"/>
      <c r="M270" s="66"/>
    </row>
    <row r="271" spans="1:13" x14ac:dyDescent="0.2">
      <c r="A271" s="66"/>
      <c r="B271" s="66"/>
      <c r="C271" s="66"/>
      <c r="D271" s="66"/>
      <c r="E271" s="66"/>
      <c r="F271" s="66"/>
      <c r="G271" s="66"/>
      <c r="H271" s="66"/>
      <c r="I271" s="66"/>
      <c r="J271" s="66"/>
      <c r="K271" s="66"/>
      <c r="L271" s="66"/>
      <c r="M271" s="66"/>
    </row>
    <row r="272" spans="1:13" x14ac:dyDescent="0.2">
      <c r="A272" s="66"/>
      <c r="B272" s="66"/>
      <c r="C272" s="66"/>
      <c r="D272" s="66"/>
      <c r="E272" s="66"/>
      <c r="F272" s="66"/>
      <c r="G272" s="66"/>
      <c r="H272" s="66"/>
      <c r="I272" s="66"/>
      <c r="J272" s="66"/>
      <c r="K272" s="66"/>
      <c r="L272" s="66"/>
      <c r="M272" s="66"/>
    </row>
    <row r="273" spans="1:13" x14ac:dyDescent="0.2">
      <c r="A273" s="66"/>
      <c r="B273" s="66"/>
      <c r="C273" s="66"/>
      <c r="D273" s="66"/>
      <c r="E273" s="66"/>
      <c r="F273" s="66"/>
      <c r="G273" s="66"/>
      <c r="H273" s="66"/>
      <c r="I273" s="66"/>
      <c r="J273" s="66"/>
      <c r="K273" s="66"/>
      <c r="L273" s="66"/>
      <c r="M273" s="66"/>
    </row>
    <row r="274" spans="1:13" x14ac:dyDescent="0.2">
      <c r="A274" s="66"/>
      <c r="B274" s="66"/>
      <c r="C274" s="66"/>
      <c r="D274" s="66"/>
      <c r="E274" s="66"/>
      <c r="F274" s="66"/>
      <c r="G274" s="66"/>
      <c r="H274" s="66"/>
      <c r="I274" s="66"/>
      <c r="J274" s="66"/>
      <c r="K274" s="66"/>
      <c r="L274" s="66"/>
      <c r="M274" s="66"/>
    </row>
    <row r="275" spans="1:13" x14ac:dyDescent="0.2">
      <c r="A275" s="66"/>
      <c r="B275" s="66"/>
      <c r="C275" s="66"/>
      <c r="D275" s="66"/>
      <c r="E275" s="66"/>
      <c r="F275" s="66"/>
      <c r="G275" s="66"/>
      <c r="H275" s="66"/>
      <c r="I275" s="66"/>
      <c r="J275" s="66"/>
      <c r="K275" s="66"/>
      <c r="L275" s="66"/>
      <c r="M275" s="66"/>
    </row>
    <row r="276" spans="1:13" x14ac:dyDescent="0.2">
      <c r="A276" s="66"/>
      <c r="B276" s="66"/>
      <c r="C276" s="66"/>
      <c r="D276" s="66"/>
      <c r="E276" s="66"/>
      <c r="F276" s="66"/>
      <c r="G276" s="66"/>
      <c r="H276" s="66"/>
      <c r="I276" s="66"/>
      <c r="J276" s="66"/>
      <c r="K276" s="66"/>
      <c r="L276" s="66"/>
      <c r="M276" s="66"/>
    </row>
    <row r="277" spans="1:13" x14ac:dyDescent="0.2">
      <c r="A277" s="66"/>
      <c r="B277" s="66"/>
      <c r="C277" s="66"/>
      <c r="D277" s="66"/>
      <c r="E277" s="66"/>
      <c r="F277" s="66"/>
      <c r="G277" s="66"/>
      <c r="H277" s="66"/>
      <c r="I277" s="66"/>
      <c r="J277" s="66"/>
      <c r="K277" s="66"/>
      <c r="L277" s="66"/>
      <c r="M277" s="66"/>
    </row>
    <row r="278" spans="1:13" x14ac:dyDescent="0.2">
      <c r="A278" s="66"/>
      <c r="B278" s="66"/>
      <c r="C278" s="66"/>
      <c r="D278" s="66"/>
      <c r="E278" s="66"/>
      <c r="F278" s="66"/>
      <c r="G278" s="66"/>
      <c r="H278" s="66"/>
      <c r="I278" s="66"/>
      <c r="J278" s="66"/>
      <c r="K278" s="66"/>
      <c r="L278" s="66"/>
      <c r="M278" s="66"/>
    </row>
    <row r="279" spans="1:13" x14ac:dyDescent="0.2">
      <c r="A279" s="66"/>
      <c r="B279" s="66"/>
      <c r="C279" s="66"/>
      <c r="D279" s="66"/>
      <c r="E279" s="66"/>
      <c r="F279" s="66"/>
      <c r="G279" s="66"/>
      <c r="H279" s="66"/>
      <c r="I279" s="66"/>
      <c r="J279" s="66"/>
      <c r="K279" s="66"/>
      <c r="L279" s="66"/>
      <c r="M279" s="66"/>
    </row>
    <row r="280" spans="1:13" x14ac:dyDescent="0.2">
      <c r="A280" s="66"/>
      <c r="B280" s="66"/>
      <c r="C280" s="66"/>
      <c r="D280" s="66"/>
      <c r="E280" s="66"/>
      <c r="F280" s="66"/>
      <c r="G280" s="66"/>
      <c r="H280" s="66"/>
      <c r="I280" s="66"/>
      <c r="J280" s="66"/>
      <c r="K280" s="66"/>
      <c r="L280" s="66"/>
      <c r="M280" s="66"/>
    </row>
    <row r="281" spans="1:13" x14ac:dyDescent="0.2">
      <c r="A281" s="66"/>
      <c r="B281" s="66"/>
      <c r="C281" s="66"/>
      <c r="D281" s="66"/>
      <c r="E281" s="66"/>
      <c r="F281" s="66"/>
      <c r="G281" s="66"/>
      <c r="H281" s="66"/>
      <c r="I281" s="66"/>
      <c r="J281" s="66"/>
      <c r="K281" s="66"/>
      <c r="L281" s="66"/>
      <c r="M281" s="66"/>
    </row>
    <row r="282" spans="1:13" x14ac:dyDescent="0.2">
      <c r="A282" s="66"/>
      <c r="B282" s="66"/>
      <c r="C282" s="66"/>
      <c r="D282" s="66"/>
      <c r="E282" s="66"/>
      <c r="F282" s="66"/>
      <c r="G282" s="66"/>
      <c r="H282" s="66"/>
      <c r="I282" s="66"/>
      <c r="J282" s="66"/>
      <c r="K282" s="66"/>
      <c r="L282" s="66"/>
      <c r="M282" s="66"/>
    </row>
    <row r="283" spans="1:13" x14ac:dyDescent="0.2">
      <c r="A283" s="66"/>
      <c r="B283" s="66"/>
      <c r="C283" s="66"/>
      <c r="D283" s="66"/>
      <c r="E283" s="66"/>
      <c r="F283" s="66"/>
      <c r="G283" s="66"/>
      <c r="H283" s="66"/>
      <c r="I283" s="66"/>
      <c r="J283" s="66"/>
      <c r="K283" s="66"/>
      <c r="L283" s="66"/>
      <c r="M283" s="66"/>
    </row>
    <row r="284" spans="1:13" x14ac:dyDescent="0.2">
      <c r="A284" s="66"/>
      <c r="B284" s="66"/>
      <c r="C284" s="66"/>
      <c r="D284" s="66"/>
      <c r="E284" s="66"/>
      <c r="F284" s="66"/>
      <c r="G284" s="66"/>
      <c r="H284" s="66"/>
      <c r="I284" s="66"/>
      <c r="J284" s="66"/>
      <c r="K284" s="66"/>
      <c r="L284" s="66"/>
      <c r="M284" s="66"/>
    </row>
    <row r="285" spans="1:13" x14ac:dyDescent="0.2">
      <c r="A285" s="66"/>
      <c r="B285" s="66"/>
      <c r="C285" s="66"/>
      <c r="D285" s="66"/>
      <c r="E285" s="66"/>
      <c r="F285" s="66"/>
      <c r="G285" s="66"/>
      <c r="H285" s="66"/>
      <c r="I285" s="66"/>
      <c r="J285" s="66"/>
      <c r="K285" s="66"/>
      <c r="L285" s="66"/>
      <c r="M285" s="66"/>
    </row>
    <row r="286" spans="1:13" x14ac:dyDescent="0.2">
      <c r="A286" s="66"/>
      <c r="B286" s="66"/>
      <c r="C286" s="66"/>
      <c r="D286" s="66"/>
      <c r="E286" s="66"/>
      <c r="F286" s="66"/>
      <c r="G286" s="66"/>
      <c r="H286" s="66"/>
      <c r="I286" s="66"/>
      <c r="J286" s="66"/>
      <c r="K286" s="66"/>
      <c r="L286" s="66"/>
      <c r="M286" s="66"/>
    </row>
    <row r="287" spans="1:13" x14ac:dyDescent="0.2">
      <c r="A287" s="66"/>
      <c r="B287" s="66"/>
      <c r="C287" s="66"/>
      <c r="D287" s="66"/>
      <c r="E287" s="66"/>
      <c r="F287" s="66"/>
      <c r="G287" s="66"/>
      <c r="H287" s="66"/>
      <c r="I287" s="66"/>
      <c r="J287" s="66"/>
      <c r="K287" s="66"/>
      <c r="L287" s="66"/>
      <c r="M287" s="66"/>
    </row>
    <row r="288" spans="1:13" x14ac:dyDescent="0.2">
      <c r="A288" s="66"/>
      <c r="B288" s="66"/>
      <c r="C288" s="66"/>
      <c r="D288" s="66"/>
      <c r="E288" s="66"/>
      <c r="F288" s="66"/>
      <c r="G288" s="66"/>
      <c r="H288" s="66"/>
      <c r="I288" s="66"/>
      <c r="J288" s="66"/>
      <c r="K288" s="66"/>
      <c r="L288" s="66"/>
      <c r="M288" s="66"/>
    </row>
    <row r="289" spans="1:13" x14ac:dyDescent="0.2">
      <c r="A289" s="66"/>
      <c r="B289" s="66"/>
      <c r="C289" s="66"/>
      <c r="D289" s="66"/>
      <c r="E289" s="66"/>
      <c r="F289" s="66"/>
      <c r="G289" s="66"/>
      <c r="H289" s="66"/>
      <c r="I289" s="66"/>
      <c r="J289" s="66"/>
      <c r="K289" s="66"/>
      <c r="L289" s="66"/>
      <c r="M289" s="66"/>
    </row>
    <row r="290" spans="1:13" x14ac:dyDescent="0.2">
      <c r="A290" s="66"/>
      <c r="B290" s="66"/>
      <c r="C290" s="66"/>
      <c r="D290" s="66"/>
      <c r="E290" s="66"/>
      <c r="F290" s="66"/>
      <c r="G290" s="66"/>
      <c r="H290" s="66"/>
      <c r="I290" s="66"/>
      <c r="J290" s="66"/>
      <c r="K290" s="66"/>
      <c r="L290" s="66"/>
      <c r="M290" s="66"/>
    </row>
    <row r="291" spans="1:13" x14ac:dyDescent="0.2">
      <c r="A291" s="66"/>
      <c r="B291" s="66"/>
      <c r="C291" s="66"/>
      <c r="D291" s="66"/>
      <c r="E291" s="66"/>
      <c r="F291" s="66"/>
      <c r="G291" s="66"/>
      <c r="H291" s="66"/>
      <c r="I291" s="66"/>
      <c r="J291" s="66"/>
      <c r="K291" s="66"/>
      <c r="L291" s="66"/>
      <c r="M291" s="66"/>
    </row>
    <row r="292" spans="1:13" x14ac:dyDescent="0.2">
      <c r="A292" s="66"/>
      <c r="B292" s="66"/>
      <c r="C292" s="66"/>
      <c r="D292" s="66"/>
      <c r="E292" s="66"/>
      <c r="F292" s="66"/>
      <c r="G292" s="66"/>
      <c r="H292" s="66"/>
      <c r="I292" s="66"/>
      <c r="J292" s="66"/>
      <c r="K292" s="66"/>
      <c r="L292" s="66"/>
      <c r="M292" s="66"/>
    </row>
    <row r="293" spans="1:13" x14ac:dyDescent="0.2">
      <c r="A293" s="66"/>
      <c r="B293" s="66"/>
      <c r="C293" s="66"/>
      <c r="D293" s="66"/>
      <c r="E293" s="66"/>
      <c r="F293" s="66"/>
      <c r="G293" s="66"/>
      <c r="H293" s="66"/>
      <c r="I293" s="66"/>
      <c r="J293" s="66"/>
      <c r="K293" s="66"/>
      <c r="L293" s="66"/>
      <c r="M293" s="66"/>
    </row>
    <row r="294" spans="1:13" x14ac:dyDescent="0.2">
      <c r="A294" s="66"/>
      <c r="B294" s="66"/>
      <c r="C294" s="66"/>
      <c r="D294" s="66"/>
      <c r="E294" s="66"/>
      <c r="F294" s="66"/>
      <c r="G294" s="66"/>
      <c r="H294" s="66"/>
      <c r="I294" s="66"/>
      <c r="J294" s="66"/>
      <c r="K294" s="66"/>
      <c r="L294" s="66"/>
      <c r="M294" s="66"/>
    </row>
    <row r="295" spans="1:13" x14ac:dyDescent="0.2">
      <c r="A295" s="66"/>
      <c r="B295" s="66"/>
      <c r="C295" s="66"/>
      <c r="D295" s="66"/>
      <c r="E295" s="66"/>
      <c r="F295" s="66"/>
      <c r="G295" s="66"/>
      <c r="H295" s="66"/>
      <c r="I295" s="66"/>
      <c r="J295" s="66"/>
      <c r="K295" s="66"/>
      <c r="L295" s="66"/>
      <c r="M295" s="66"/>
    </row>
    <row r="296" spans="1:13" x14ac:dyDescent="0.2">
      <c r="A296" s="66"/>
      <c r="B296" s="66"/>
      <c r="C296" s="66"/>
      <c r="D296" s="66"/>
      <c r="E296" s="66"/>
      <c r="F296" s="66"/>
      <c r="G296" s="66"/>
      <c r="H296" s="66"/>
      <c r="I296" s="66"/>
      <c r="J296" s="66"/>
      <c r="K296" s="66"/>
      <c r="L296" s="66"/>
      <c r="M296" s="66"/>
    </row>
    <row r="297" spans="1:13" x14ac:dyDescent="0.2">
      <c r="A297" s="66"/>
      <c r="B297" s="66"/>
      <c r="C297" s="66"/>
      <c r="D297" s="66"/>
      <c r="E297" s="66"/>
      <c r="F297" s="66"/>
      <c r="G297" s="66"/>
      <c r="H297" s="66"/>
      <c r="I297" s="66"/>
      <c r="J297" s="66"/>
      <c r="K297" s="66"/>
      <c r="L297" s="66"/>
      <c r="M297" s="66"/>
    </row>
    <row r="298" spans="1:13" x14ac:dyDescent="0.2">
      <c r="A298" s="66"/>
      <c r="B298" s="66"/>
      <c r="C298" s="66"/>
      <c r="D298" s="66"/>
      <c r="E298" s="66"/>
      <c r="F298" s="66"/>
      <c r="G298" s="66"/>
      <c r="H298" s="66"/>
      <c r="I298" s="66"/>
      <c r="J298" s="66"/>
      <c r="K298" s="66"/>
      <c r="L298" s="66"/>
      <c r="M298" s="66"/>
    </row>
    <row r="299" spans="1:13" x14ac:dyDescent="0.2">
      <c r="A299" s="66"/>
      <c r="B299" s="66"/>
      <c r="C299" s="66"/>
      <c r="D299" s="66"/>
      <c r="E299" s="66"/>
      <c r="F299" s="66"/>
      <c r="G299" s="66"/>
      <c r="H299" s="66"/>
      <c r="I299" s="66"/>
      <c r="J299" s="66"/>
      <c r="K299" s="66"/>
      <c r="L299" s="66"/>
      <c r="M299" s="66"/>
    </row>
    <row r="300" spans="1:13" x14ac:dyDescent="0.2">
      <c r="A300" s="66"/>
      <c r="B300" s="66"/>
      <c r="C300" s="66"/>
      <c r="D300" s="66"/>
      <c r="E300" s="66"/>
      <c r="F300" s="66"/>
      <c r="G300" s="66"/>
      <c r="H300" s="66"/>
      <c r="I300" s="66"/>
      <c r="J300" s="66"/>
      <c r="K300" s="66"/>
      <c r="L300" s="66"/>
      <c r="M300" s="66"/>
    </row>
    <row r="301" spans="1:13" x14ac:dyDescent="0.2">
      <c r="A301" s="66"/>
      <c r="B301" s="66"/>
      <c r="C301" s="66"/>
      <c r="D301" s="66"/>
      <c r="E301" s="66"/>
      <c r="F301" s="66"/>
      <c r="G301" s="66"/>
      <c r="H301" s="66"/>
      <c r="I301" s="66"/>
      <c r="J301" s="66"/>
      <c r="K301" s="66"/>
      <c r="L301" s="66"/>
      <c r="M301" s="66"/>
    </row>
    <row r="302" spans="1:13" x14ac:dyDescent="0.2">
      <c r="A302" s="66"/>
      <c r="B302" s="66"/>
      <c r="C302" s="66"/>
      <c r="D302" s="66"/>
      <c r="E302" s="66"/>
      <c r="F302" s="66"/>
      <c r="G302" s="66"/>
      <c r="H302" s="66"/>
      <c r="I302" s="66"/>
      <c r="J302" s="66"/>
      <c r="K302" s="66"/>
      <c r="L302" s="66"/>
      <c r="M302" s="66"/>
    </row>
    <row r="303" spans="1:13" x14ac:dyDescent="0.2">
      <c r="A303" s="66"/>
      <c r="B303" s="66"/>
      <c r="C303" s="66"/>
      <c r="D303" s="66"/>
      <c r="E303" s="66"/>
      <c r="F303" s="66"/>
      <c r="G303" s="66"/>
      <c r="H303" s="66"/>
      <c r="I303" s="66"/>
      <c r="J303" s="66"/>
      <c r="K303" s="66"/>
      <c r="L303" s="66"/>
      <c r="M303" s="66"/>
    </row>
    <row r="304" spans="1:13" x14ac:dyDescent="0.2">
      <c r="A304" s="66"/>
      <c r="B304" s="66"/>
      <c r="C304" s="66"/>
      <c r="D304" s="66"/>
      <c r="E304" s="66"/>
      <c r="F304" s="66"/>
      <c r="G304" s="66"/>
      <c r="H304" s="66"/>
      <c r="I304" s="66"/>
      <c r="J304" s="66"/>
      <c r="K304" s="66"/>
      <c r="L304" s="66"/>
      <c r="M304" s="66"/>
    </row>
    <row r="305" spans="1:13" x14ac:dyDescent="0.2">
      <c r="A305" s="66"/>
      <c r="B305" s="66"/>
      <c r="C305" s="66"/>
      <c r="D305" s="66"/>
      <c r="E305" s="66"/>
      <c r="F305" s="66"/>
      <c r="G305" s="66"/>
      <c r="H305" s="66"/>
      <c r="I305" s="66"/>
      <c r="J305" s="66"/>
      <c r="K305" s="66"/>
      <c r="L305" s="66"/>
      <c r="M305" s="66"/>
    </row>
    <row r="306" spans="1:13" x14ac:dyDescent="0.2">
      <c r="A306" s="66"/>
      <c r="B306" s="66"/>
      <c r="C306" s="66"/>
      <c r="D306" s="66"/>
      <c r="E306" s="66"/>
      <c r="F306" s="66"/>
      <c r="G306" s="66"/>
      <c r="H306" s="66"/>
      <c r="I306" s="66"/>
      <c r="J306" s="66"/>
      <c r="K306" s="66"/>
      <c r="L306" s="66"/>
      <c r="M306" s="66"/>
    </row>
    <row r="307" spans="1:13" x14ac:dyDescent="0.2">
      <c r="A307" s="66"/>
      <c r="B307" s="66"/>
      <c r="C307" s="66"/>
      <c r="D307" s="66"/>
      <c r="E307" s="66"/>
      <c r="F307" s="66"/>
      <c r="G307" s="66"/>
      <c r="H307" s="66"/>
      <c r="I307" s="66"/>
      <c r="J307" s="66"/>
      <c r="K307" s="66"/>
      <c r="L307" s="66"/>
      <c r="M307" s="66"/>
    </row>
    <row r="308" spans="1:13" x14ac:dyDescent="0.2">
      <c r="A308" s="66"/>
      <c r="B308" s="66"/>
      <c r="C308" s="66"/>
      <c r="D308" s="66"/>
      <c r="E308" s="66"/>
      <c r="F308" s="66"/>
      <c r="G308" s="66"/>
      <c r="H308" s="66"/>
      <c r="I308" s="66"/>
      <c r="J308" s="66"/>
      <c r="K308" s="66"/>
      <c r="L308" s="66"/>
      <c r="M308" s="66"/>
    </row>
    <row r="309" spans="1:13" x14ac:dyDescent="0.2">
      <c r="A309" s="66"/>
      <c r="B309" s="66"/>
      <c r="C309" s="66"/>
      <c r="D309" s="66"/>
      <c r="E309" s="66"/>
      <c r="F309" s="66"/>
      <c r="G309" s="66"/>
      <c r="H309" s="66"/>
      <c r="I309" s="66"/>
      <c r="J309" s="66"/>
      <c r="K309" s="66"/>
      <c r="L309" s="66"/>
      <c r="M309" s="66"/>
    </row>
    <row r="310" spans="1:13" x14ac:dyDescent="0.2">
      <c r="A310" s="66"/>
      <c r="B310" s="66"/>
      <c r="C310" s="66"/>
      <c r="D310" s="66"/>
      <c r="E310" s="66"/>
      <c r="F310" s="66"/>
      <c r="G310" s="66"/>
      <c r="H310" s="66"/>
      <c r="I310" s="66"/>
      <c r="J310" s="66"/>
      <c r="K310" s="66"/>
      <c r="L310" s="66"/>
      <c r="M310" s="66"/>
    </row>
    <row r="311" spans="1:13" x14ac:dyDescent="0.2">
      <c r="A311" s="66"/>
      <c r="B311" s="66"/>
      <c r="C311" s="66"/>
      <c r="D311" s="66"/>
      <c r="E311" s="66"/>
      <c r="F311" s="66"/>
      <c r="G311" s="66"/>
      <c r="H311" s="66"/>
      <c r="I311" s="66"/>
      <c r="J311" s="66"/>
      <c r="K311" s="66"/>
      <c r="L311" s="66"/>
      <c r="M311" s="66"/>
    </row>
    <row r="312" spans="1:13" x14ac:dyDescent="0.2">
      <c r="A312" s="66"/>
      <c r="B312" s="66"/>
      <c r="C312" s="66"/>
      <c r="D312" s="66"/>
      <c r="E312" s="66"/>
      <c r="F312" s="66"/>
      <c r="G312" s="66"/>
      <c r="H312" s="66"/>
      <c r="I312" s="66"/>
      <c r="J312" s="66"/>
      <c r="K312" s="66"/>
      <c r="L312" s="66"/>
      <c r="M312" s="66"/>
    </row>
    <row r="313" spans="1:13" x14ac:dyDescent="0.2">
      <c r="A313" s="66"/>
      <c r="B313" s="66"/>
      <c r="C313" s="66"/>
      <c r="D313" s="66"/>
      <c r="E313" s="66"/>
      <c r="F313" s="66"/>
      <c r="G313" s="66"/>
      <c r="H313" s="66"/>
      <c r="I313" s="66"/>
      <c r="J313" s="66"/>
      <c r="K313" s="66"/>
      <c r="L313" s="66"/>
      <c r="M313" s="66"/>
    </row>
    <row r="314" spans="1:13" x14ac:dyDescent="0.2">
      <c r="A314" s="66"/>
      <c r="B314" s="66"/>
      <c r="C314" s="66"/>
      <c r="D314" s="66"/>
      <c r="E314" s="66"/>
      <c r="F314" s="66"/>
      <c r="G314" s="66"/>
      <c r="H314" s="66"/>
      <c r="I314" s="66"/>
      <c r="J314" s="66"/>
      <c r="K314" s="66"/>
      <c r="L314" s="66"/>
      <c r="M314" s="66"/>
    </row>
    <row r="315" spans="1:13" x14ac:dyDescent="0.2">
      <c r="A315" s="66"/>
      <c r="B315" s="66"/>
      <c r="C315" s="66"/>
      <c r="D315" s="66"/>
      <c r="E315" s="66"/>
      <c r="F315" s="66"/>
      <c r="G315" s="66"/>
      <c r="H315" s="66"/>
      <c r="I315" s="66"/>
      <c r="J315" s="66"/>
      <c r="K315" s="66"/>
      <c r="L315" s="66"/>
      <c r="M315" s="66"/>
    </row>
    <row r="316" spans="1:13" x14ac:dyDescent="0.2">
      <c r="A316" s="66"/>
      <c r="B316" s="66"/>
      <c r="C316" s="66"/>
      <c r="D316" s="66"/>
      <c r="E316" s="66"/>
      <c r="F316" s="66"/>
      <c r="G316" s="66"/>
      <c r="H316" s="66"/>
      <c r="I316" s="66"/>
      <c r="J316" s="66"/>
      <c r="K316" s="66"/>
      <c r="L316" s="66"/>
      <c r="M316" s="66"/>
    </row>
    <row r="317" spans="1:13" x14ac:dyDescent="0.2">
      <c r="A317" s="66"/>
      <c r="B317" s="66"/>
      <c r="C317" s="66"/>
      <c r="D317" s="66"/>
      <c r="E317" s="66"/>
      <c r="F317" s="66"/>
      <c r="G317" s="66"/>
      <c r="H317" s="66"/>
      <c r="I317" s="66"/>
      <c r="J317" s="66"/>
      <c r="K317" s="66"/>
      <c r="L317" s="66"/>
      <c r="M317" s="66"/>
    </row>
    <row r="318" spans="1:13" x14ac:dyDescent="0.2">
      <c r="A318" s="66"/>
      <c r="B318" s="66"/>
      <c r="C318" s="66"/>
      <c r="D318" s="66"/>
      <c r="E318" s="66"/>
      <c r="F318" s="66"/>
      <c r="G318" s="66"/>
      <c r="H318" s="66"/>
      <c r="I318" s="66"/>
      <c r="J318" s="66"/>
      <c r="K318" s="66"/>
      <c r="L318" s="66"/>
      <c r="M318" s="66"/>
    </row>
    <row r="319" spans="1:13" x14ac:dyDescent="0.2">
      <c r="A319" s="66"/>
      <c r="B319" s="66"/>
      <c r="C319" s="66"/>
      <c r="D319" s="66"/>
      <c r="E319" s="66"/>
      <c r="F319" s="66"/>
      <c r="G319" s="66"/>
      <c r="H319" s="66"/>
      <c r="I319" s="66"/>
      <c r="J319" s="66"/>
      <c r="K319" s="66"/>
      <c r="L319" s="66"/>
      <c r="M319" s="66"/>
    </row>
    <row r="320" spans="1:13" x14ac:dyDescent="0.2">
      <c r="A320" s="66"/>
      <c r="B320" s="66"/>
      <c r="C320" s="66"/>
      <c r="D320" s="66"/>
      <c r="E320" s="66"/>
      <c r="F320" s="66"/>
      <c r="G320" s="66"/>
      <c r="H320" s="66"/>
      <c r="I320" s="66"/>
      <c r="J320" s="66"/>
      <c r="K320" s="66"/>
      <c r="L320" s="66"/>
      <c r="M320" s="66"/>
    </row>
    <row r="321" spans="1:13" x14ac:dyDescent="0.2">
      <c r="A321" s="66"/>
      <c r="B321" s="66"/>
      <c r="C321" s="66"/>
      <c r="D321" s="66"/>
      <c r="E321" s="66"/>
      <c r="F321" s="66"/>
      <c r="G321" s="66"/>
      <c r="H321" s="66"/>
      <c r="I321" s="66"/>
      <c r="J321" s="66"/>
      <c r="K321" s="66"/>
      <c r="L321" s="66"/>
      <c r="M321" s="66"/>
    </row>
    <row r="322" spans="1:13" x14ac:dyDescent="0.2">
      <c r="A322" s="66"/>
      <c r="B322" s="66"/>
      <c r="C322" s="66"/>
      <c r="D322" s="66"/>
      <c r="E322" s="66"/>
      <c r="F322" s="66"/>
      <c r="G322" s="66"/>
      <c r="H322" s="66"/>
      <c r="I322" s="66"/>
      <c r="J322" s="66"/>
      <c r="K322" s="66"/>
      <c r="L322" s="66"/>
      <c r="M322" s="66"/>
    </row>
    <row r="323" spans="1:13" x14ac:dyDescent="0.2">
      <c r="A323" s="66"/>
      <c r="B323" s="66"/>
      <c r="C323" s="66"/>
      <c r="D323" s="66"/>
      <c r="E323" s="66"/>
      <c r="F323" s="66"/>
      <c r="G323" s="66"/>
      <c r="H323" s="66"/>
      <c r="I323" s="66"/>
      <c r="J323" s="66"/>
      <c r="K323" s="66"/>
      <c r="L323" s="66"/>
      <c r="M323" s="66"/>
    </row>
    <row r="324" spans="1:13" x14ac:dyDescent="0.2">
      <c r="A324" s="66"/>
      <c r="B324" s="66"/>
      <c r="C324" s="66"/>
      <c r="D324" s="66"/>
      <c r="E324" s="66"/>
      <c r="F324" s="66"/>
      <c r="G324" s="66"/>
      <c r="H324" s="66"/>
      <c r="I324" s="66"/>
      <c r="J324" s="66"/>
      <c r="K324" s="66"/>
      <c r="L324" s="66"/>
      <c r="M324" s="66"/>
    </row>
    <row r="325" spans="1:13" x14ac:dyDescent="0.2">
      <c r="A325" s="66"/>
      <c r="B325" s="66"/>
      <c r="C325" s="66"/>
      <c r="D325" s="66"/>
      <c r="E325" s="66"/>
      <c r="F325" s="66"/>
      <c r="G325" s="66"/>
      <c r="H325" s="66"/>
      <c r="I325" s="66"/>
      <c r="J325" s="66"/>
      <c r="K325" s="66"/>
      <c r="L325" s="66"/>
      <c r="M325" s="66"/>
    </row>
    <row r="326" spans="1:13" x14ac:dyDescent="0.2">
      <c r="A326" s="66"/>
      <c r="B326" s="66"/>
      <c r="C326" s="66"/>
      <c r="D326" s="66"/>
      <c r="E326" s="66"/>
      <c r="F326" s="66"/>
      <c r="G326" s="66"/>
      <c r="H326" s="66"/>
      <c r="I326" s="66"/>
      <c r="J326" s="66"/>
      <c r="K326" s="66"/>
      <c r="L326" s="66"/>
      <c r="M326" s="66"/>
    </row>
    <row r="327" spans="1:13" x14ac:dyDescent="0.2">
      <c r="A327" s="66"/>
      <c r="B327" s="66"/>
      <c r="C327" s="66"/>
      <c r="D327" s="66"/>
      <c r="E327" s="66"/>
      <c r="F327" s="66"/>
      <c r="G327" s="66"/>
      <c r="H327" s="66"/>
      <c r="I327" s="66"/>
      <c r="J327" s="66"/>
      <c r="K327" s="66"/>
      <c r="L327" s="66"/>
      <c r="M327" s="66"/>
    </row>
  </sheetData>
  <sheetProtection algorithmName="SHA-512" hashValue="6dPNBd8+GNom/gzt7G3M6ZJglUQmK9SiQCKipFBB+Q/YP8Ix6JcdwOTtklNHEgcz/xEvueNU+Ma8aisyd0o4XQ==" saltValue="tBE4Z/MkAkbAa5dlaAYB7g==" spinCount="100000" sheet="1" objects="1" scenarios="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54" activePane="bottomLeft" state="frozen"/>
      <selection activeCell="D31" sqref="D31"/>
      <selection pane="bottomLeft" activeCell="B76" sqref="B76"/>
    </sheetView>
  </sheetViews>
  <sheetFormatPr defaultColWidth="8.7109375" defaultRowHeight="15" x14ac:dyDescent="0.25"/>
  <cols>
    <col min="1" max="1" width="86.28515625" style="68" bestFit="1" customWidth="1"/>
    <col min="2" max="2" width="26.5703125" style="68" customWidth="1"/>
    <col min="3" max="3" width="15.85546875" style="68" bestFit="1" customWidth="1"/>
    <col min="4" max="4" width="16" style="68" customWidth="1"/>
    <col min="5" max="5" width="15.140625" style="68" customWidth="1"/>
    <col min="6" max="7" width="11.7109375" style="68" bestFit="1" customWidth="1"/>
    <col min="8" max="8" width="11.42578125" style="68" customWidth="1"/>
    <col min="9" max="9" width="19.7109375" style="68" customWidth="1"/>
    <col min="10" max="10" width="14.28515625" style="68" customWidth="1"/>
    <col min="11" max="16384" width="8.7109375" style="68"/>
  </cols>
  <sheetData>
    <row r="1" spans="1:9" ht="33.75" x14ac:dyDescent="0.5">
      <c r="A1" s="67" t="s">
        <v>378</v>
      </c>
    </row>
    <row r="2" spans="1:9" x14ac:dyDescent="0.25">
      <c r="A2" s="69" t="s">
        <v>379</v>
      </c>
      <c r="B2" s="69" t="s">
        <v>380</v>
      </c>
      <c r="C2" s="69" t="s">
        <v>381</v>
      </c>
    </row>
    <row r="3" spans="1:9" x14ac:dyDescent="0.25">
      <c r="A3" s="70" t="s">
        <v>382</v>
      </c>
      <c r="B3" s="71"/>
      <c r="C3" s="72"/>
      <c r="D3" s="72"/>
      <c r="E3" s="72"/>
      <c r="F3" s="72"/>
      <c r="G3" s="72"/>
      <c r="H3" s="72"/>
      <c r="I3" s="72"/>
    </row>
    <row r="4" spans="1:9" x14ac:dyDescent="0.25">
      <c r="A4" s="73" t="s">
        <v>383</v>
      </c>
      <c r="B4" s="74" t="s">
        <v>384</v>
      </c>
    </row>
    <row r="5" spans="1:9" x14ac:dyDescent="0.25">
      <c r="A5" s="73" t="s">
        <v>483</v>
      </c>
      <c r="B5" s="74" t="s">
        <v>385</v>
      </c>
    </row>
    <row r="6" spans="1:9" x14ac:dyDescent="0.25">
      <c r="A6" s="75" t="s">
        <v>386</v>
      </c>
      <c r="B6" s="76" t="s">
        <v>387</v>
      </c>
    </row>
    <row r="7" spans="1:9" x14ac:dyDescent="0.25">
      <c r="B7" s="77"/>
    </row>
    <row r="8" spans="1:9" x14ac:dyDescent="0.25">
      <c r="A8" s="70" t="s">
        <v>388</v>
      </c>
      <c r="B8" s="71"/>
      <c r="C8" s="72"/>
      <c r="D8" s="72"/>
      <c r="E8" s="72"/>
      <c r="F8" s="72"/>
      <c r="G8" s="72"/>
      <c r="H8" s="72"/>
      <c r="I8" s="72"/>
    </row>
    <row r="9" spans="1:9" x14ac:dyDescent="0.25">
      <c r="A9" s="78" t="s">
        <v>389</v>
      </c>
      <c r="B9" s="79" t="s">
        <v>390</v>
      </c>
      <c r="C9" s="73" t="s">
        <v>391</v>
      </c>
      <c r="D9" s="73" t="s">
        <v>392</v>
      </c>
      <c r="E9" s="80"/>
    </row>
    <row r="10" spans="1:9" x14ac:dyDescent="0.25">
      <c r="A10" s="78" t="s">
        <v>393</v>
      </c>
      <c r="B10" s="79" t="s">
        <v>390</v>
      </c>
      <c r="C10" s="73" t="s">
        <v>391</v>
      </c>
      <c r="D10" s="73" t="s">
        <v>392</v>
      </c>
    </row>
    <row r="11" spans="1:9" x14ac:dyDescent="0.25">
      <c r="A11" s="78" t="s">
        <v>394</v>
      </c>
      <c r="B11" s="79" t="s">
        <v>395</v>
      </c>
      <c r="C11" s="73" t="s">
        <v>396</v>
      </c>
    </row>
    <row r="12" spans="1:9" ht="30" x14ac:dyDescent="0.25">
      <c r="A12" s="81" t="s">
        <v>397</v>
      </c>
      <c r="B12" s="79" t="s">
        <v>387</v>
      </c>
      <c r="C12" s="73" t="s">
        <v>391</v>
      </c>
    </row>
    <row r="13" spans="1:9" x14ac:dyDescent="0.25">
      <c r="A13" s="78" t="s">
        <v>398</v>
      </c>
      <c r="B13" s="79" t="s">
        <v>395</v>
      </c>
      <c r="C13" s="73" t="s">
        <v>396</v>
      </c>
    </row>
    <row r="14" spans="1:9" x14ac:dyDescent="0.25">
      <c r="A14" s="82" t="s">
        <v>399</v>
      </c>
      <c r="B14" s="83" t="s">
        <v>395</v>
      </c>
      <c r="C14" s="82" t="s">
        <v>396</v>
      </c>
    </row>
    <row r="15" spans="1:9" x14ac:dyDescent="0.25">
      <c r="A15" s="317" t="s">
        <v>400</v>
      </c>
      <c r="B15" s="318" t="s">
        <v>387</v>
      </c>
      <c r="C15" s="75"/>
      <c r="D15" s="84" t="s">
        <v>401</v>
      </c>
      <c r="E15" s="84" t="s">
        <v>402</v>
      </c>
      <c r="F15" s="84" t="s">
        <v>403</v>
      </c>
    </row>
    <row r="16" spans="1:9" x14ac:dyDescent="0.25">
      <c r="A16" s="317"/>
      <c r="B16" s="318"/>
      <c r="C16" s="85" t="s">
        <v>5</v>
      </c>
      <c r="D16" s="73" t="s">
        <v>391</v>
      </c>
      <c r="E16" s="73" t="s">
        <v>391</v>
      </c>
      <c r="F16" s="73" t="s">
        <v>391</v>
      </c>
    </row>
    <row r="17" spans="1:9" x14ac:dyDescent="0.25">
      <c r="A17" s="317"/>
      <c r="B17" s="318"/>
      <c r="C17" s="85" t="s">
        <v>6</v>
      </c>
      <c r="D17" s="73" t="s">
        <v>391</v>
      </c>
      <c r="E17" s="73" t="s">
        <v>391</v>
      </c>
      <c r="F17" s="73" t="s">
        <v>391</v>
      </c>
    </row>
    <row r="18" spans="1:9" ht="45" customHeight="1" x14ac:dyDescent="0.25">
      <c r="A18" s="317" t="s">
        <v>484</v>
      </c>
      <c r="B18" s="319" t="s">
        <v>404</v>
      </c>
      <c r="C18" s="73" t="s">
        <v>92</v>
      </c>
      <c r="D18" s="74" t="s">
        <v>87</v>
      </c>
      <c r="E18" s="74" t="s">
        <v>88</v>
      </c>
      <c r="F18" s="74" t="s">
        <v>89</v>
      </c>
      <c r="G18" s="74" t="s">
        <v>90</v>
      </c>
      <c r="H18" s="74" t="s">
        <v>405</v>
      </c>
      <c r="I18" s="73" t="s">
        <v>406</v>
      </c>
    </row>
    <row r="19" spans="1:9" ht="45" x14ac:dyDescent="0.25">
      <c r="A19" s="317"/>
      <c r="B19" s="319"/>
      <c r="C19" s="82" t="s">
        <v>407</v>
      </c>
      <c r="D19" s="73" t="s">
        <v>391</v>
      </c>
      <c r="E19" s="73" t="s">
        <v>391</v>
      </c>
      <c r="F19" s="73" t="s">
        <v>391</v>
      </c>
      <c r="G19" s="73" t="s">
        <v>391</v>
      </c>
      <c r="H19" s="73" t="s">
        <v>391</v>
      </c>
      <c r="I19" s="73" t="s">
        <v>391</v>
      </c>
    </row>
    <row r="20" spans="1:9" x14ac:dyDescent="0.25">
      <c r="A20" s="86" t="s">
        <v>485</v>
      </c>
      <c r="B20" s="87" t="s">
        <v>387</v>
      </c>
      <c r="C20" s="73" t="s">
        <v>391</v>
      </c>
    </row>
    <row r="21" spans="1:9" x14ac:dyDescent="0.25">
      <c r="A21" s="86" t="s">
        <v>486</v>
      </c>
      <c r="B21" s="87" t="s">
        <v>387</v>
      </c>
      <c r="C21" s="73" t="s">
        <v>391</v>
      </c>
    </row>
    <row r="22" spans="1:9" x14ac:dyDescent="0.25">
      <c r="A22" s="86" t="s">
        <v>487</v>
      </c>
      <c r="B22" s="87" t="s">
        <v>387</v>
      </c>
      <c r="C22" s="73" t="s">
        <v>391</v>
      </c>
    </row>
    <row r="24" spans="1:9" x14ac:dyDescent="0.25">
      <c r="A24" s="70" t="s">
        <v>408</v>
      </c>
      <c r="B24" s="72"/>
      <c r="C24" s="72"/>
      <c r="D24" s="72"/>
      <c r="E24" s="72"/>
      <c r="F24" s="72"/>
      <c r="G24" s="72"/>
      <c r="H24" s="72"/>
      <c r="I24" s="72"/>
    </row>
    <row r="25" spans="1:9" ht="77.099999999999994" customHeight="1" x14ac:dyDescent="0.25">
      <c r="A25" s="78" t="s">
        <v>488</v>
      </c>
      <c r="B25" s="88" t="s">
        <v>409</v>
      </c>
      <c r="C25" s="82" t="s">
        <v>396</v>
      </c>
    </row>
    <row r="26" spans="1:9" ht="45" x14ac:dyDescent="0.25">
      <c r="A26" s="78" t="s">
        <v>410</v>
      </c>
      <c r="B26" s="83" t="s">
        <v>395</v>
      </c>
      <c r="C26" s="89" t="s">
        <v>411</v>
      </c>
      <c r="D26" s="89" t="s">
        <v>412</v>
      </c>
      <c r="E26" s="89" t="s">
        <v>413</v>
      </c>
    </row>
    <row r="27" spans="1:9" x14ac:dyDescent="0.25">
      <c r="A27" s="78" t="s">
        <v>115</v>
      </c>
      <c r="B27" s="83" t="s">
        <v>395</v>
      </c>
      <c r="C27" s="89" t="s">
        <v>414</v>
      </c>
    </row>
    <row r="28" spans="1:9" x14ac:dyDescent="0.25">
      <c r="A28" s="78" t="s">
        <v>47</v>
      </c>
      <c r="B28" s="83" t="s">
        <v>395</v>
      </c>
      <c r="C28" s="89" t="s">
        <v>414</v>
      </c>
    </row>
    <row r="29" spans="1:9" ht="60" x14ac:dyDescent="0.25">
      <c r="A29" s="78" t="s">
        <v>46</v>
      </c>
      <c r="B29" s="83" t="s">
        <v>395</v>
      </c>
      <c r="C29" s="89" t="s">
        <v>415</v>
      </c>
      <c r="D29" s="89" t="s">
        <v>416</v>
      </c>
      <c r="E29" s="141" t="s">
        <v>489</v>
      </c>
      <c r="F29" s="89" t="s">
        <v>413</v>
      </c>
    </row>
    <row r="30" spans="1:9" ht="45" x14ac:dyDescent="0.25">
      <c r="A30" s="78" t="s">
        <v>490</v>
      </c>
      <c r="B30" s="83" t="s">
        <v>395</v>
      </c>
      <c r="C30" s="89" t="s">
        <v>417</v>
      </c>
      <c r="D30" s="89" t="s">
        <v>418</v>
      </c>
      <c r="E30" s="89" t="s">
        <v>419</v>
      </c>
      <c r="F30" s="89" t="s">
        <v>413</v>
      </c>
    </row>
    <row r="31" spans="1:9" ht="45" x14ac:dyDescent="0.25">
      <c r="A31" s="78" t="s">
        <v>44</v>
      </c>
      <c r="B31" s="83" t="s">
        <v>395</v>
      </c>
      <c r="C31" s="89" t="s">
        <v>417</v>
      </c>
      <c r="D31" s="89" t="s">
        <v>418</v>
      </c>
      <c r="E31" s="89" t="s">
        <v>419</v>
      </c>
      <c r="F31" s="89" t="s">
        <v>413</v>
      </c>
    </row>
    <row r="32" spans="1:9" ht="45" x14ac:dyDescent="0.25">
      <c r="A32" s="78" t="s">
        <v>420</v>
      </c>
      <c r="B32" s="83" t="s">
        <v>395</v>
      </c>
      <c r="C32" s="89" t="s">
        <v>417</v>
      </c>
      <c r="D32" s="89" t="s">
        <v>418</v>
      </c>
      <c r="E32" s="89" t="s">
        <v>419</v>
      </c>
      <c r="F32" s="89" t="s">
        <v>413</v>
      </c>
    </row>
    <row r="33" spans="1:10" x14ac:dyDescent="0.25">
      <c r="A33" s="78" t="s">
        <v>42</v>
      </c>
      <c r="B33" s="83" t="s">
        <v>395</v>
      </c>
      <c r="C33" s="89" t="s">
        <v>11</v>
      </c>
      <c r="D33" s="89" t="s">
        <v>12</v>
      </c>
      <c r="E33" s="89" t="s">
        <v>421</v>
      </c>
      <c r="F33" s="89" t="s">
        <v>422</v>
      </c>
      <c r="G33" s="89" t="s">
        <v>413</v>
      </c>
    </row>
    <row r="34" spans="1:10" ht="45" x14ac:dyDescent="0.25">
      <c r="A34" s="78" t="s">
        <v>40</v>
      </c>
      <c r="B34" s="79" t="s">
        <v>423</v>
      </c>
      <c r="C34" s="78" t="s">
        <v>424</v>
      </c>
      <c r="D34" s="89" t="s">
        <v>0</v>
      </c>
      <c r="E34" s="89" t="s">
        <v>425</v>
      </c>
      <c r="F34" s="89" t="s">
        <v>1</v>
      </c>
      <c r="G34" s="89" t="s">
        <v>426</v>
      </c>
      <c r="H34" s="89" t="s">
        <v>427</v>
      </c>
      <c r="I34" s="89" t="s">
        <v>428</v>
      </c>
    </row>
    <row r="35" spans="1:10" x14ac:dyDescent="0.25">
      <c r="A35" s="78" t="s">
        <v>41</v>
      </c>
      <c r="B35" s="83" t="s">
        <v>395</v>
      </c>
      <c r="C35" s="89" t="s">
        <v>11</v>
      </c>
      <c r="D35" s="89" t="s">
        <v>12</v>
      </c>
      <c r="E35" s="89" t="s">
        <v>421</v>
      </c>
      <c r="F35" s="89" t="s">
        <v>422</v>
      </c>
      <c r="G35" s="89" t="s">
        <v>413</v>
      </c>
    </row>
    <row r="36" spans="1:10" ht="45" x14ac:dyDescent="0.25">
      <c r="A36" s="78" t="s">
        <v>40</v>
      </c>
      <c r="B36" s="79" t="s">
        <v>423</v>
      </c>
      <c r="C36" s="78" t="s">
        <v>424</v>
      </c>
      <c r="D36" s="78" t="s">
        <v>0</v>
      </c>
      <c r="E36" s="78" t="s">
        <v>425</v>
      </c>
      <c r="F36" s="89" t="s">
        <v>1</v>
      </c>
      <c r="G36" s="89" t="s">
        <v>426</v>
      </c>
      <c r="H36" s="89" t="s">
        <v>427</v>
      </c>
      <c r="I36" s="89" t="s">
        <v>428</v>
      </c>
    </row>
    <row r="37" spans="1:10" x14ac:dyDescent="0.25">
      <c r="A37" s="78" t="s">
        <v>39</v>
      </c>
      <c r="B37" s="79" t="s">
        <v>387</v>
      </c>
      <c r="C37" s="89" t="s">
        <v>391</v>
      </c>
    </row>
    <row r="38" spans="1:10" ht="45" x14ac:dyDescent="0.25">
      <c r="A38" s="78" t="s">
        <v>38</v>
      </c>
      <c r="B38" s="79" t="s">
        <v>423</v>
      </c>
      <c r="C38" s="89" t="s">
        <v>429</v>
      </c>
      <c r="D38" s="89" t="s">
        <v>430</v>
      </c>
      <c r="E38" s="89" t="s">
        <v>431</v>
      </c>
      <c r="F38" s="89" t="s">
        <v>432</v>
      </c>
      <c r="G38" s="90"/>
      <c r="H38" s="90"/>
      <c r="I38" s="90"/>
      <c r="J38" s="90"/>
    </row>
    <row r="39" spans="1:10" x14ac:dyDescent="0.25">
      <c r="A39" s="90"/>
      <c r="B39" s="90"/>
      <c r="C39" s="91"/>
      <c r="D39" s="91"/>
      <c r="E39" s="91"/>
      <c r="F39" s="91"/>
      <c r="G39" s="91"/>
      <c r="H39" s="91"/>
      <c r="I39" s="90"/>
      <c r="J39" s="90"/>
    </row>
    <row r="40" spans="1:10" x14ac:dyDescent="0.25">
      <c r="A40" s="70" t="s">
        <v>8</v>
      </c>
      <c r="B40" s="72"/>
      <c r="C40" s="72"/>
      <c r="D40" s="72"/>
      <c r="E40" s="72"/>
      <c r="F40" s="72"/>
      <c r="G40" s="72"/>
      <c r="H40" s="72"/>
      <c r="I40" s="72"/>
      <c r="J40" s="90"/>
    </row>
    <row r="41" spans="1:10" x14ac:dyDescent="0.25">
      <c r="A41" s="86" t="s">
        <v>433</v>
      </c>
      <c r="B41" s="83" t="s">
        <v>395</v>
      </c>
      <c r="C41" s="92" t="s">
        <v>414</v>
      </c>
      <c r="D41" s="91"/>
      <c r="E41" s="91"/>
      <c r="F41" s="91"/>
      <c r="G41" s="91"/>
      <c r="H41" s="91"/>
      <c r="I41" s="90"/>
      <c r="J41" s="90"/>
    </row>
    <row r="42" spans="1:10" x14ac:dyDescent="0.25">
      <c r="A42" s="93" t="s">
        <v>36</v>
      </c>
      <c r="B42" s="83" t="s">
        <v>395</v>
      </c>
      <c r="C42" s="78" t="s">
        <v>434</v>
      </c>
      <c r="D42" s="78" t="s">
        <v>421</v>
      </c>
      <c r="E42" s="78" t="s">
        <v>12</v>
      </c>
      <c r="F42" s="78" t="s">
        <v>11</v>
      </c>
      <c r="G42" s="78" t="s">
        <v>435</v>
      </c>
      <c r="H42" s="91"/>
      <c r="I42" s="90"/>
      <c r="J42" s="90"/>
    </row>
    <row r="43" spans="1:10" x14ac:dyDescent="0.25">
      <c r="A43" s="94" t="s">
        <v>35</v>
      </c>
      <c r="B43" s="83" t="s">
        <v>395</v>
      </c>
      <c r="C43" s="95" t="s">
        <v>396</v>
      </c>
    </row>
    <row r="44" spans="1:10" x14ac:dyDescent="0.25">
      <c r="A44" s="78" t="s">
        <v>34</v>
      </c>
      <c r="B44" s="83" t="s">
        <v>395</v>
      </c>
      <c r="C44" s="95" t="s">
        <v>396</v>
      </c>
    </row>
    <row r="45" spans="1:10" x14ac:dyDescent="0.25">
      <c r="A45" s="86" t="s">
        <v>33</v>
      </c>
      <c r="B45" s="83" t="s">
        <v>395</v>
      </c>
      <c r="C45" s="95" t="s">
        <v>396</v>
      </c>
    </row>
    <row r="46" spans="1:10" x14ac:dyDescent="0.25">
      <c r="A46" s="68" t="s">
        <v>32</v>
      </c>
      <c r="B46" s="83" t="s">
        <v>395</v>
      </c>
      <c r="C46" s="95" t="s">
        <v>396</v>
      </c>
    </row>
    <row r="47" spans="1:10" x14ac:dyDescent="0.25">
      <c r="A47" s="93" t="s">
        <v>31</v>
      </c>
      <c r="B47" s="83" t="s">
        <v>395</v>
      </c>
      <c r="C47" s="95" t="s">
        <v>396</v>
      </c>
    </row>
    <row r="49" spans="1:13" x14ac:dyDescent="0.25">
      <c r="A49" s="70" t="s">
        <v>436</v>
      </c>
      <c r="B49" s="72"/>
      <c r="C49" s="72"/>
      <c r="D49" s="72"/>
      <c r="E49" s="72"/>
      <c r="F49" s="72"/>
      <c r="G49" s="72"/>
      <c r="H49" s="72"/>
      <c r="I49" s="72"/>
    </row>
    <row r="50" spans="1:13" x14ac:dyDescent="0.25">
      <c r="A50" s="78" t="s">
        <v>30</v>
      </c>
      <c r="B50" s="83" t="s">
        <v>395</v>
      </c>
      <c r="C50" s="89" t="s">
        <v>396</v>
      </c>
    </row>
    <row r="51" spans="1:13" ht="30" x14ac:dyDescent="0.25">
      <c r="A51" s="78" t="s">
        <v>437</v>
      </c>
      <c r="B51" s="83" t="s">
        <v>395</v>
      </c>
      <c r="C51" s="96" t="s">
        <v>438</v>
      </c>
      <c r="D51" s="97" t="s">
        <v>439</v>
      </c>
      <c r="E51" s="96" t="s">
        <v>440</v>
      </c>
      <c r="F51" s="96" t="s">
        <v>413</v>
      </c>
    </row>
    <row r="52" spans="1:13" ht="30" x14ac:dyDescent="0.25">
      <c r="A52" s="78" t="s">
        <v>441</v>
      </c>
      <c r="B52" s="83" t="s">
        <v>395</v>
      </c>
      <c r="C52" s="98" t="s">
        <v>442</v>
      </c>
      <c r="D52" s="98" t="s">
        <v>2</v>
      </c>
      <c r="E52" s="98" t="s">
        <v>443</v>
      </c>
      <c r="F52" s="90"/>
    </row>
    <row r="54" spans="1:13" x14ac:dyDescent="0.25">
      <c r="A54" s="70" t="s">
        <v>444</v>
      </c>
      <c r="B54" s="72"/>
      <c r="C54" s="72"/>
      <c r="D54" s="72"/>
      <c r="E54" s="72"/>
      <c r="F54" s="72"/>
      <c r="G54" s="72"/>
      <c r="H54" s="72"/>
      <c r="I54" s="72"/>
    </row>
    <row r="55" spans="1:13" ht="30" x14ac:dyDescent="0.25">
      <c r="A55" s="82" t="s">
        <v>27</v>
      </c>
      <c r="B55" s="83" t="s">
        <v>395</v>
      </c>
      <c r="C55" s="99" t="s">
        <v>396</v>
      </c>
    </row>
    <row r="56" spans="1:13" x14ac:dyDescent="0.25">
      <c r="A56" s="100" t="s">
        <v>26</v>
      </c>
      <c r="B56" s="83" t="s">
        <v>395</v>
      </c>
      <c r="C56" s="89" t="s">
        <v>396</v>
      </c>
    </row>
    <row r="57" spans="1:13" x14ac:dyDescent="0.25">
      <c r="A57" s="82" t="s">
        <v>25</v>
      </c>
      <c r="B57" s="83" t="s">
        <v>395</v>
      </c>
      <c r="C57" s="89" t="s">
        <v>396</v>
      </c>
    </row>
    <row r="58" spans="1:13" x14ac:dyDescent="0.25">
      <c r="A58" s="86" t="s">
        <v>24</v>
      </c>
      <c r="B58" s="83" t="s">
        <v>395</v>
      </c>
      <c r="C58" s="89" t="s">
        <v>396</v>
      </c>
    </row>
    <row r="59" spans="1:13" x14ac:dyDescent="0.25">
      <c r="A59" s="86" t="s">
        <v>23</v>
      </c>
      <c r="B59" s="83" t="s">
        <v>395</v>
      </c>
      <c r="C59" s="92" t="s">
        <v>396</v>
      </c>
    </row>
    <row r="60" spans="1:13" ht="60" x14ac:dyDescent="0.25">
      <c r="A60" s="101" t="s">
        <v>22</v>
      </c>
      <c r="B60" s="83" t="s">
        <v>395</v>
      </c>
      <c r="C60" s="78" t="s">
        <v>445</v>
      </c>
      <c r="D60" s="102" t="s">
        <v>446</v>
      </c>
      <c r="E60" s="102" t="s">
        <v>447</v>
      </c>
      <c r="F60" s="102" t="s">
        <v>448</v>
      </c>
      <c r="G60" s="102" t="s">
        <v>435</v>
      </c>
      <c r="H60" s="103"/>
      <c r="I60" s="104"/>
      <c r="J60" s="103"/>
      <c r="K60" s="103"/>
      <c r="L60" s="105"/>
      <c r="M60" s="105"/>
    </row>
    <row r="61" spans="1:13" x14ac:dyDescent="0.25">
      <c r="A61" s="93" t="s">
        <v>491</v>
      </c>
      <c r="B61" s="83" t="s">
        <v>395</v>
      </c>
      <c r="C61" s="89" t="s">
        <v>449</v>
      </c>
      <c r="D61" s="75" t="s">
        <v>421</v>
      </c>
      <c r="E61" s="75" t="s">
        <v>450</v>
      </c>
      <c r="F61" s="75" t="s">
        <v>11</v>
      </c>
    </row>
    <row r="62" spans="1:13" x14ac:dyDescent="0.25">
      <c r="A62" s="86" t="s">
        <v>492</v>
      </c>
      <c r="B62" s="83" t="s">
        <v>395</v>
      </c>
      <c r="C62" s="95" t="s">
        <v>451</v>
      </c>
      <c r="D62" s="95" t="s">
        <v>452</v>
      </c>
      <c r="E62" s="106" t="s">
        <v>453</v>
      </c>
      <c r="F62" s="102" t="s">
        <v>435</v>
      </c>
    </row>
    <row r="63" spans="1:13" x14ac:dyDescent="0.25">
      <c r="A63" s="86" t="s">
        <v>19</v>
      </c>
      <c r="B63" s="83" t="s">
        <v>395</v>
      </c>
      <c r="C63" s="89" t="s">
        <v>454</v>
      </c>
      <c r="D63" s="89" t="s">
        <v>455</v>
      </c>
      <c r="E63" s="107" t="s">
        <v>456</v>
      </c>
      <c r="F63" s="102" t="s">
        <v>435</v>
      </c>
    </row>
    <row r="64" spans="1:13" x14ac:dyDescent="0.25">
      <c r="A64" s="73" t="s">
        <v>18</v>
      </c>
      <c r="B64" s="83" t="s">
        <v>395</v>
      </c>
      <c r="C64" s="75" t="s">
        <v>457</v>
      </c>
    </row>
    <row r="65" spans="1:9" x14ac:dyDescent="0.25">
      <c r="A65" s="73" t="s">
        <v>17</v>
      </c>
      <c r="B65" s="83" t="s">
        <v>395</v>
      </c>
      <c r="C65" s="75" t="s">
        <v>457</v>
      </c>
    </row>
    <row r="66" spans="1:9" x14ac:dyDescent="0.25">
      <c r="A66" s="73" t="s">
        <v>16</v>
      </c>
      <c r="B66" s="83" t="s">
        <v>395</v>
      </c>
      <c r="C66" s="75" t="s">
        <v>457</v>
      </c>
    </row>
    <row r="67" spans="1:9" x14ac:dyDescent="0.25">
      <c r="A67" s="73" t="s">
        <v>15</v>
      </c>
      <c r="B67" s="83" t="s">
        <v>395</v>
      </c>
      <c r="C67" s="75" t="s">
        <v>457</v>
      </c>
    </row>
    <row r="68" spans="1:9" x14ac:dyDescent="0.25">
      <c r="A68" s="73" t="s">
        <v>14</v>
      </c>
      <c r="B68" s="83" t="s">
        <v>395</v>
      </c>
      <c r="C68" s="75" t="s">
        <v>457</v>
      </c>
    </row>
    <row r="70" spans="1:9" x14ac:dyDescent="0.25">
      <c r="A70" s="70" t="s">
        <v>458</v>
      </c>
      <c r="B70" s="72"/>
      <c r="C70" s="72"/>
      <c r="D70" s="72"/>
      <c r="E70" s="72"/>
      <c r="F70" s="72"/>
      <c r="G70" s="72"/>
      <c r="H70" s="72"/>
      <c r="I70" s="72"/>
    </row>
    <row r="71" spans="1:9" ht="60" x14ac:dyDescent="0.25">
      <c r="A71" s="82" t="s">
        <v>13</v>
      </c>
      <c r="B71" s="79" t="s">
        <v>423</v>
      </c>
      <c r="C71" s="108" t="s">
        <v>459</v>
      </c>
      <c r="D71" s="108" t="s">
        <v>460</v>
      </c>
      <c r="E71" s="108" t="s">
        <v>461</v>
      </c>
      <c r="F71" s="82" t="s">
        <v>462</v>
      </c>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65"/>
  <sheetViews>
    <sheetView topLeftCell="H52" workbookViewId="0">
      <selection activeCell="R65" sqref="R65"/>
    </sheetView>
  </sheetViews>
  <sheetFormatPr defaultColWidth="8.85546875" defaultRowHeight="12.75" x14ac:dyDescent="0.2"/>
  <cols>
    <col min="1" max="1" width="16.42578125" style="180" hidden="1" customWidth="1"/>
    <col min="2" max="2" width="3.42578125" style="180" hidden="1" customWidth="1"/>
    <col min="3" max="3" width="24.42578125" style="180" hidden="1" customWidth="1"/>
    <col min="4" max="4" width="17" style="180" hidden="1" customWidth="1"/>
    <col min="5" max="5" width="18.7109375" style="180" hidden="1" customWidth="1"/>
    <col min="6" max="6" width="28.85546875" style="181" hidden="1" customWidth="1"/>
    <col min="7" max="7" width="28.140625" style="173" hidden="1" customWidth="1"/>
    <col min="8" max="8" width="9" style="153" customWidth="1"/>
    <col min="9" max="9" width="17.42578125" style="153" bestFit="1" customWidth="1"/>
    <col min="10" max="10" width="16" style="153" bestFit="1" customWidth="1"/>
    <col min="11" max="11" width="10.5703125" style="153" bestFit="1" customWidth="1"/>
    <col min="12" max="16384" width="8.85546875" style="152"/>
  </cols>
  <sheetData>
    <row r="1" spans="1:11" ht="15.75" thickBot="1" x14ac:dyDescent="0.3">
      <c r="A1" s="163" t="s">
        <v>144</v>
      </c>
      <c r="B1" s="163" t="s">
        <v>75</v>
      </c>
      <c r="C1" s="163" t="s">
        <v>76</v>
      </c>
      <c r="D1" s="163" t="s">
        <v>77</v>
      </c>
      <c r="E1" s="154" t="s">
        <v>146</v>
      </c>
      <c r="F1" s="182" t="s">
        <v>145</v>
      </c>
      <c r="G1" s="166" t="s">
        <v>525</v>
      </c>
      <c r="H1" s="152"/>
      <c r="I1" s="152"/>
      <c r="J1" s="152"/>
      <c r="K1" s="152"/>
    </row>
    <row r="2" spans="1:11" ht="15.75" thickTop="1" x14ac:dyDescent="0.25">
      <c r="A2" s="164" t="s">
        <v>147</v>
      </c>
      <c r="B2" s="164" t="s">
        <v>269</v>
      </c>
      <c r="C2" s="164" t="s">
        <v>147</v>
      </c>
      <c r="D2" s="155" t="s">
        <v>149</v>
      </c>
      <c r="E2" s="156" t="s">
        <v>270</v>
      </c>
      <c r="F2" s="183" t="s">
        <v>148</v>
      </c>
      <c r="G2" s="166" t="s">
        <v>147</v>
      </c>
      <c r="H2" s="152"/>
      <c r="I2" s="152"/>
      <c r="J2" s="152"/>
      <c r="K2" s="152"/>
    </row>
    <row r="3" spans="1:11" ht="15" x14ac:dyDescent="0.25">
      <c r="A3" s="165" t="s">
        <v>201</v>
      </c>
      <c r="B3" s="164" t="s">
        <v>272</v>
      </c>
      <c r="C3" s="165" t="s">
        <v>201</v>
      </c>
      <c r="D3" s="157" t="s">
        <v>149</v>
      </c>
      <c r="E3" s="158" t="s">
        <v>270</v>
      </c>
      <c r="F3" s="184" t="s">
        <v>204</v>
      </c>
      <c r="G3" s="166" t="s">
        <v>526</v>
      </c>
      <c r="H3" s="152"/>
      <c r="I3" s="152"/>
      <c r="J3" s="152"/>
      <c r="K3" s="152"/>
    </row>
    <row r="4" spans="1:11" ht="15" x14ac:dyDescent="0.25">
      <c r="A4" s="164" t="s">
        <v>223</v>
      </c>
      <c r="B4" s="164" t="s">
        <v>275</v>
      </c>
      <c r="C4" s="164" t="s">
        <v>225</v>
      </c>
      <c r="D4" s="155" t="s">
        <v>191</v>
      </c>
      <c r="E4" s="156" t="s">
        <v>274</v>
      </c>
      <c r="F4" s="185" t="s">
        <v>224</v>
      </c>
      <c r="G4" s="166"/>
      <c r="H4" s="152"/>
      <c r="I4" s="152"/>
      <c r="J4" s="152"/>
      <c r="K4" s="152"/>
    </row>
    <row r="5" spans="1:11" ht="15" x14ac:dyDescent="0.25">
      <c r="A5" s="165" t="s">
        <v>226</v>
      </c>
      <c r="B5" s="164" t="s">
        <v>275</v>
      </c>
      <c r="C5" s="165" t="s">
        <v>225</v>
      </c>
      <c r="D5" s="157" t="s">
        <v>191</v>
      </c>
      <c r="E5" s="158" t="s">
        <v>274</v>
      </c>
      <c r="F5" s="184" t="s">
        <v>227</v>
      </c>
      <c r="H5" s="152"/>
      <c r="I5" s="152"/>
      <c r="J5" s="152"/>
      <c r="K5" s="152"/>
    </row>
    <row r="6" spans="1:11" ht="15" x14ac:dyDescent="0.25">
      <c r="A6" s="165" t="s">
        <v>503</v>
      </c>
      <c r="B6" s="164" t="s">
        <v>467</v>
      </c>
      <c r="C6" s="165" t="s">
        <v>157</v>
      </c>
      <c r="D6" s="157" t="s">
        <v>157</v>
      </c>
      <c r="E6" s="158" t="s">
        <v>274</v>
      </c>
      <c r="F6" s="184" t="s">
        <v>156</v>
      </c>
      <c r="G6" s="166" t="s">
        <v>523</v>
      </c>
      <c r="H6" s="152"/>
      <c r="I6" s="152"/>
      <c r="J6" s="152"/>
      <c r="K6" s="152"/>
    </row>
    <row r="7" spans="1:11" ht="15" x14ac:dyDescent="0.25">
      <c r="A7" s="164" t="s">
        <v>228</v>
      </c>
      <c r="B7" s="164" t="s">
        <v>464</v>
      </c>
      <c r="C7" s="164" t="s">
        <v>230</v>
      </c>
      <c r="D7" s="155" t="s">
        <v>168</v>
      </c>
      <c r="E7" s="156" t="s">
        <v>270</v>
      </c>
      <c r="F7" s="183" t="s">
        <v>229</v>
      </c>
      <c r="H7" s="152"/>
      <c r="I7" s="152"/>
      <c r="J7" s="152"/>
      <c r="K7" s="152"/>
    </row>
    <row r="8" spans="1:11" ht="15" x14ac:dyDescent="0.25">
      <c r="A8" s="165" t="s">
        <v>231</v>
      </c>
      <c r="B8" s="164" t="s">
        <v>465</v>
      </c>
      <c r="C8" s="165" t="s">
        <v>230</v>
      </c>
      <c r="D8" s="157" t="s">
        <v>168</v>
      </c>
      <c r="E8" s="158" t="s">
        <v>270</v>
      </c>
      <c r="F8" s="186" t="s">
        <v>232</v>
      </c>
      <c r="G8" s="166"/>
      <c r="H8" s="152"/>
      <c r="I8" s="152"/>
      <c r="J8" s="152"/>
      <c r="K8" s="152"/>
    </row>
    <row r="9" spans="1:11" ht="15" x14ac:dyDescent="0.25">
      <c r="A9" s="165" t="s">
        <v>231</v>
      </c>
      <c r="B9" s="167"/>
      <c r="C9" s="168" t="s">
        <v>230</v>
      </c>
      <c r="D9" s="169" t="s">
        <v>168</v>
      </c>
      <c r="E9" s="158" t="s">
        <v>270</v>
      </c>
      <c r="F9" s="186" t="s">
        <v>232</v>
      </c>
      <c r="G9" s="188" t="s">
        <v>231</v>
      </c>
      <c r="H9" s="152"/>
      <c r="I9" s="152"/>
      <c r="J9" s="152"/>
      <c r="K9" s="152"/>
    </row>
    <row r="10" spans="1:11" ht="15" x14ac:dyDescent="0.25">
      <c r="A10" s="164" t="s">
        <v>233</v>
      </c>
      <c r="B10" s="164" t="s">
        <v>273</v>
      </c>
      <c r="C10" s="164" t="s">
        <v>233</v>
      </c>
      <c r="D10" s="155" t="s">
        <v>164</v>
      </c>
      <c r="E10" s="156" t="s">
        <v>274</v>
      </c>
      <c r="F10" s="185" t="s">
        <v>234</v>
      </c>
      <c r="H10" s="152"/>
      <c r="I10" s="152"/>
      <c r="J10" s="152"/>
      <c r="K10" s="152"/>
    </row>
    <row r="11" spans="1:11" ht="15" x14ac:dyDescent="0.25">
      <c r="A11" s="165" t="s">
        <v>235</v>
      </c>
      <c r="B11" s="164" t="s">
        <v>271</v>
      </c>
      <c r="C11" s="165" t="s">
        <v>149</v>
      </c>
      <c r="D11" s="157" t="s">
        <v>149</v>
      </c>
      <c r="E11" s="158" t="s">
        <v>270</v>
      </c>
      <c r="F11" s="186" t="s">
        <v>236</v>
      </c>
      <c r="G11" s="166" t="s">
        <v>527</v>
      </c>
      <c r="H11" s="152"/>
      <c r="I11" s="152"/>
      <c r="J11" s="152"/>
      <c r="K11" s="152"/>
    </row>
    <row r="12" spans="1:11" ht="15" x14ac:dyDescent="0.25">
      <c r="A12" s="164" t="s">
        <v>237</v>
      </c>
      <c r="B12" s="164" t="s">
        <v>237</v>
      </c>
      <c r="C12" s="164" t="s">
        <v>237</v>
      </c>
      <c r="D12" s="155" t="s">
        <v>239</v>
      </c>
      <c r="E12" s="156" t="s">
        <v>283</v>
      </c>
      <c r="F12" s="185" t="s">
        <v>238</v>
      </c>
      <c r="G12" s="166" t="s">
        <v>528</v>
      </c>
      <c r="H12" s="152"/>
      <c r="I12" s="152"/>
      <c r="J12" s="152"/>
      <c r="K12" s="152"/>
    </row>
    <row r="13" spans="1:11" ht="15" x14ac:dyDescent="0.25">
      <c r="A13" s="164" t="s">
        <v>205</v>
      </c>
      <c r="B13" s="164" t="s">
        <v>285</v>
      </c>
      <c r="C13" s="164" t="s">
        <v>207</v>
      </c>
      <c r="D13" s="155" t="s">
        <v>155</v>
      </c>
      <c r="E13" s="156" t="s">
        <v>270</v>
      </c>
      <c r="F13" s="185" t="s">
        <v>206</v>
      </c>
      <c r="G13" s="166" t="s">
        <v>205</v>
      </c>
      <c r="H13" s="152"/>
      <c r="I13" s="152"/>
      <c r="J13" s="152"/>
      <c r="K13" s="152"/>
    </row>
    <row r="14" spans="1:11" ht="15" x14ac:dyDescent="0.25">
      <c r="A14" s="165" t="s">
        <v>150</v>
      </c>
      <c r="B14" s="164" t="s">
        <v>466</v>
      </c>
      <c r="C14" s="165" t="s">
        <v>152</v>
      </c>
      <c r="D14" s="157" t="s">
        <v>152</v>
      </c>
      <c r="E14" s="158" t="s">
        <v>283</v>
      </c>
      <c r="F14" s="184" t="s">
        <v>151</v>
      </c>
      <c r="G14" s="166" t="s">
        <v>530</v>
      </c>
      <c r="H14" s="152"/>
      <c r="I14" s="152"/>
      <c r="J14" s="152"/>
      <c r="K14" s="152"/>
    </row>
    <row r="15" spans="1:11" ht="15" x14ac:dyDescent="0.25">
      <c r="A15" s="164" t="s">
        <v>153</v>
      </c>
      <c r="B15" s="164" t="s">
        <v>276</v>
      </c>
      <c r="C15" s="164" t="s">
        <v>153</v>
      </c>
      <c r="D15" s="155" t="s">
        <v>155</v>
      </c>
      <c r="E15" s="156" t="s">
        <v>270</v>
      </c>
      <c r="F15" s="185" t="s">
        <v>154</v>
      </c>
      <c r="G15" s="166" t="s">
        <v>153</v>
      </c>
      <c r="H15" s="152"/>
      <c r="I15" s="152"/>
      <c r="J15" s="152"/>
      <c r="K15" s="152"/>
    </row>
    <row r="16" spans="1:11" ht="15" x14ac:dyDescent="0.25">
      <c r="A16" s="165" t="s">
        <v>240</v>
      </c>
      <c r="B16" s="164" t="s">
        <v>277</v>
      </c>
      <c r="C16" s="165" t="s">
        <v>240</v>
      </c>
      <c r="D16" s="157" t="s">
        <v>240</v>
      </c>
      <c r="E16" s="158" t="s">
        <v>274</v>
      </c>
      <c r="F16" s="184" t="s">
        <v>241</v>
      </c>
      <c r="H16" s="152"/>
      <c r="I16" s="152"/>
      <c r="J16" s="152"/>
      <c r="K16" s="152"/>
    </row>
    <row r="17" spans="1:11" ht="15" x14ac:dyDescent="0.25">
      <c r="A17" s="164" t="s">
        <v>242</v>
      </c>
      <c r="B17" s="164" t="s">
        <v>278</v>
      </c>
      <c r="C17" s="164" t="s">
        <v>242</v>
      </c>
      <c r="D17" s="155" t="s">
        <v>244</v>
      </c>
      <c r="E17" s="156" t="s">
        <v>274</v>
      </c>
      <c r="F17" s="185" t="s">
        <v>243</v>
      </c>
      <c r="G17" s="189"/>
      <c r="H17" s="152"/>
      <c r="I17" s="152"/>
      <c r="J17" s="152"/>
      <c r="K17" s="152"/>
    </row>
    <row r="18" spans="1:11" ht="15" x14ac:dyDescent="0.25">
      <c r="A18" s="164" t="s">
        <v>521</v>
      </c>
      <c r="B18" s="164" t="s">
        <v>201</v>
      </c>
      <c r="C18" s="164" t="s">
        <v>201</v>
      </c>
      <c r="D18" s="155" t="s">
        <v>149</v>
      </c>
      <c r="E18" s="156" t="s">
        <v>270</v>
      </c>
      <c r="F18" s="185" t="s">
        <v>522</v>
      </c>
      <c r="G18" s="166" t="s">
        <v>521</v>
      </c>
      <c r="H18" s="152"/>
      <c r="I18" s="152"/>
      <c r="J18" s="152"/>
      <c r="K18" s="152"/>
    </row>
    <row r="19" spans="1:11" ht="15" x14ac:dyDescent="0.25">
      <c r="A19" s="164" t="s">
        <v>245</v>
      </c>
      <c r="B19" s="164" t="s">
        <v>468</v>
      </c>
      <c r="C19" s="164" t="s">
        <v>174</v>
      </c>
      <c r="D19" s="155" t="s">
        <v>176</v>
      </c>
      <c r="E19" s="156" t="s">
        <v>270</v>
      </c>
      <c r="F19" s="185" t="s">
        <v>246</v>
      </c>
      <c r="H19" s="152"/>
      <c r="I19" s="152"/>
      <c r="J19" s="152"/>
      <c r="K19" s="152"/>
    </row>
    <row r="20" spans="1:11" ht="15" x14ac:dyDescent="0.25">
      <c r="A20" s="165" t="s">
        <v>245</v>
      </c>
      <c r="B20" s="164" t="s">
        <v>468</v>
      </c>
      <c r="C20" s="165" t="s">
        <v>247</v>
      </c>
      <c r="D20" s="157" t="s">
        <v>160</v>
      </c>
      <c r="E20" s="158" t="s">
        <v>270</v>
      </c>
      <c r="F20" s="184" t="s">
        <v>246</v>
      </c>
      <c r="G20" s="189"/>
      <c r="H20" s="152"/>
      <c r="I20" s="152"/>
      <c r="J20" s="152"/>
      <c r="K20" s="152"/>
    </row>
    <row r="21" spans="1:11" ht="15" x14ac:dyDescent="0.25">
      <c r="A21" s="170" t="s">
        <v>158</v>
      </c>
      <c r="B21" s="164" t="s">
        <v>279</v>
      </c>
      <c r="C21" s="164" t="s">
        <v>160</v>
      </c>
      <c r="D21" s="155" t="s">
        <v>160</v>
      </c>
      <c r="E21" s="156" t="s">
        <v>270</v>
      </c>
      <c r="F21" s="185" t="s">
        <v>159</v>
      </c>
      <c r="H21" s="152"/>
      <c r="I21" s="152"/>
      <c r="J21" s="152"/>
      <c r="K21" s="152"/>
    </row>
    <row r="22" spans="1:11" ht="15" x14ac:dyDescent="0.25">
      <c r="A22" s="171" t="s">
        <v>531</v>
      </c>
      <c r="B22" s="164" t="s">
        <v>280</v>
      </c>
      <c r="C22" s="165" t="s">
        <v>160</v>
      </c>
      <c r="D22" s="157" t="s">
        <v>160</v>
      </c>
      <c r="E22" s="158" t="s">
        <v>270</v>
      </c>
      <c r="F22" s="184" t="s">
        <v>161</v>
      </c>
      <c r="G22" s="166" t="s">
        <v>531</v>
      </c>
      <c r="H22" s="152"/>
      <c r="I22" s="152"/>
      <c r="J22" s="152"/>
      <c r="K22" s="152"/>
    </row>
    <row r="23" spans="1:11" ht="15" x14ac:dyDescent="0.25">
      <c r="A23" s="164" t="s">
        <v>162</v>
      </c>
      <c r="B23" s="164" t="s">
        <v>281</v>
      </c>
      <c r="C23" s="164" t="s">
        <v>164</v>
      </c>
      <c r="D23" s="155" t="s">
        <v>164</v>
      </c>
      <c r="E23" s="156" t="s">
        <v>274</v>
      </c>
      <c r="F23" s="185" t="s">
        <v>163</v>
      </c>
      <c r="H23" s="152"/>
      <c r="I23" s="152"/>
      <c r="J23" s="152"/>
      <c r="K23" s="152"/>
    </row>
    <row r="24" spans="1:11" ht="15" x14ac:dyDescent="0.25">
      <c r="A24" s="164" t="s">
        <v>248</v>
      </c>
      <c r="B24" s="164"/>
      <c r="C24" s="164" t="s">
        <v>164</v>
      </c>
      <c r="D24" s="155" t="s">
        <v>164</v>
      </c>
      <c r="E24" s="156" t="s">
        <v>274</v>
      </c>
      <c r="F24" s="185" t="s">
        <v>249</v>
      </c>
      <c r="G24" s="166"/>
      <c r="H24" s="152"/>
      <c r="I24" s="152"/>
      <c r="J24" s="152"/>
      <c r="K24" s="152"/>
    </row>
    <row r="25" spans="1:11" ht="15" x14ac:dyDescent="0.25">
      <c r="A25" s="165" t="s">
        <v>544</v>
      </c>
      <c r="B25" s="164" t="s">
        <v>546</v>
      </c>
      <c r="C25" s="164" t="s">
        <v>164</v>
      </c>
      <c r="D25" s="155" t="s">
        <v>164</v>
      </c>
      <c r="E25" s="156" t="s">
        <v>274</v>
      </c>
      <c r="F25" s="184" t="s">
        <v>545</v>
      </c>
      <c r="G25" s="188" t="s">
        <v>544</v>
      </c>
      <c r="H25" s="152"/>
      <c r="I25" s="152"/>
      <c r="J25" s="152"/>
      <c r="K25" s="152"/>
    </row>
    <row r="26" spans="1:11" ht="15" x14ac:dyDescent="0.25">
      <c r="A26" s="165" t="s">
        <v>208</v>
      </c>
      <c r="B26" s="164" t="s">
        <v>282</v>
      </c>
      <c r="C26" s="165" t="s">
        <v>210</v>
      </c>
      <c r="D26" s="157" t="s">
        <v>211</v>
      </c>
      <c r="E26" s="158" t="s">
        <v>283</v>
      </c>
      <c r="F26" s="184" t="s">
        <v>209</v>
      </c>
      <c r="G26" s="166" t="s">
        <v>208</v>
      </c>
      <c r="H26" s="152"/>
      <c r="I26" s="152"/>
      <c r="J26" s="152"/>
      <c r="K26" s="152"/>
    </row>
    <row r="27" spans="1:11" ht="15" x14ac:dyDescent="0.25">
      <c r="A27" s="165" t="s">
        <v>250</v>
      </c>
      <c r="B27" s="164" t="s">
        <v>250</v>
      </c>
      <c r="C27" s="165" t="s">
        <v>250</v>
      </c>
      <c r="D27" s="157" t="s">
        <v>252</v>
      </c>
      <c r="E27" s="158" t="s">
        <v>270</v>
      </c>
      <c r="F27" s="184" t="s">
        <v>251</v>
      </c>
      <c r="G27" s="166" t="s">
        <v>250</v>
      </c>
      <c r="H27" s="152"/>
      <c r="I27" s="152"/>
      <c r="J27" s="152"/>
      <c r="K27" s="152"/>
    </row>
    <row r="28" spans="1:11" ht="15" x14ac:dyDescent="0.25">
      <c r="A28" s="165" t="s">
        <v>244</v>
      </c>
      <c r="B28" s="164" t="s">
        <v>543</v>
      </c>
      <c r="C28" s="165" t="s">
        <v>244</v>
      </c>
      <c r="D28" s="157" t="s">
        <v>244</v>
      </c>
      <c r="E28" s="158" t="s">
        <v>274</v>
      </c>
      <c r="F28" s="184" t="s">
        <v>524</v>
      </c>
      <c r="G28" s="166"/>
      <c r="H28" s="152"/>
      <c r="I28" s="152"/>
      <c r="J28" s="152"/>
      <c r="K28" s="152"/>
    </row>
    <row r="29" spans="1:11" ht="15" x14ac:dyDescent="0.25">
      <c r="A29" s="165" t="s">
        <v>165</v>
      </c>
      <c r="B29" s="164" t="s">
        <v>284</v>
      </c>
      <c r="C29" s="165" t="s">
        <v>165</v>
      </c>
      <c r="D29" s="157" t="s">
        <v>165</v>
      </c>
      <c r="E29" s="158" t="s">
        <v>274</v>
      </c>
      <c r="F29" s="184" t="s">
        <v>166</v>
      </c>
      <c r="G29" s="166" t="s">
        <v>165</v>
      </c>
      <c r="H29" s="152"/>
      <c r="I29" s="152"/>
      <c r="J29" s="152"/>
      <c r="K29" s="152"/>
    </row>
    <row r="30" spans="1:11" ht="15" x14ac:dyDescent="0.25">
      <c r="A30" s="164" t="s">
        <v>253</v>
      </c>
      <c r="B30" s="164" t="s">
        <v>286</v>
      </c>
      <c r="C30" s="164" t="s">
        <v>253</v>
      </c>
      <c r="D30" s="155" t="s">
        <v>164</v>
      </c>
      <c r="E30" s="156" t="s">
        <v>274</v>
      </c>
      <c r="F30" s="185" t="s">
        <v>254</v>
      </c>
      <c r="H30" s="152"/>
      <c r="I30" s="152"/>
      <c r="J30" s="152"/>
      <c r="K30" s="152"/>
    </row>
    <row r="31" spans="1:11" ht="15" x14ac:dyDescent="0.25">
      <c r="A31" s="164" t="s">
        <v>212</v>
      </c>
      <c r="B31" s="164" t="s">
        <v>212</v>
      </c>
      <c r="C31" s="164" t="s">
        <v>214</v>
      </c>
      <c r="D31" s="155" t="s">
        <v>214</v>
      </c>
      <c r="E31" s="156" t="s">
        <v>283</v>
      </c>
      <c r="F31" s="185" t="s">
        <v>213</v>
      </c>
      <c r="G31" s="166" t="s">
        <v>212</v>
      </c>
      <c r="H31" s="152"/>
      <c r="I31" s="152"/>
      <c r="J31" s="152"/>
      <c r="K31" s="152"/>
    </row>
    <row r="32" spans="1:11" ht="15" x14ac:dyDescent="0.25">
      <c r="A32" s="172" t="s">
        <v>215</v>
      </c>
      <c r="B32" s="164" t="s">
        <v>287</v>
      </c>
      <c r="C32" s="165" t="s">
        <v>167</v>
      </c>
      <c r="D32" s="157" t="s">
        <v>168</v>
      </c>
      <c r="E32" s="158" t="s">
        <v>270</v>
      </c>
      <c r="F32" s="184" t="s">
        <v>216</v>
      </c>
      <c r="G32" s="166" t="s">
        <v>215</v>
      </c>
      <c r="H32" s="152"/>
      <c r="I32" s="152"/>
      <c r="J32" s="152"/>
      <c r="K32" s="152"/>
    </row>
    <row r="33" spans="1:11" ht="15" x14ac:dyDescent="0.25">
      <c r="A33" s="171" t="s">
        <v>532</v>
      </c>
      <c r="B33" s="164" t="s">
        <v>287</v>
      </c>
      <c r="C33" s="164" t="s">
        <v>167</v>
      </c>
      <c r="D33" s="155" t="s">
        <v>168</v>
      </c>
      <c r="E33" s="156" t="s">
        <v>270</v>
      </c>
      <c r="F33" s="185" t="s">
        <v>557</v>
      </c>
      <c r="G33" s="166" t="s">
        <v>532</v>
      </c>
      <c r="H33" s="152"/>
      <c r="I33" s="152"/>
      <c r="J33" s="152"/>
      <c r="K33" s="152"/>
    </row>
    <row r="34" spans="1:11" ht="15" x14ac:dyDescent="0.25">
      <c r="A34" s="165" t="s">
        <v>169</v>
      </c>
      <c r="B34" s="164" t="s">
        <v>295</v>
      </c>
      <c r="C34" s="165" t="s">
        <v>149</v>
      </c>
      <c r="D34" s="157" t="s">
        <v>149</v>
      </c>
      <c r="E34" s="158" t="s">
        <v>270</v>
      </c>
      <c r="F34" s="184" t="s">
        <v>170</v>
      </c>
      <c r="G34" s="166"/>
      <c r="H34" s="152"/>
      <c r="I34" s="152"/>
      <c r="J34" s="152"/>
      <c r="K34" s="152"/>
    </row>
    <row r="35" spans="1:11" ht="15" x14ac:dyDescent="0.25">
      <c r="A35" s="164" t="s">
        <v>171</v>
      </c>
      <c r="B35" s="164" t="s">
        <v>171</v>
      </c>
      <c r="C35" s="164" t="s">
        <v>173</v>
      </c>
      <c r="D35" s="155" t="s">
        <v>173</v>
      </c>
      <c r="E35" s="156" t="s">
        <v>274</v>
      </c>
      <c r="F35" s="185" t="s">
        <v>172</v>
      </c>
      <c r="H35" s="152"/>
      <c r="I35" s="152"/>
      <c r="J35" s="152"/>
      <c r="K35" s="152"/>
    </row>
    <row r="36" spans="1:11" ht="15" x14ac:dyDescent="0.25">
      <c r="A36" s="165" t="s">
        <v>174</v>
      </c>
      <c r="B36" s="164"/>
      <c r="C36" s="165" t="s">
        <v>174</v>
      </c>
      <c r="D36" s="157" t="s">
        <v>176</v>
      </c>
      <c r="E36" s="158" t="s">
        <v>270</v>
      </c>
      <c r="F36" s="184" t="s">
        <v>175</v>
      </c>
      <c r="G36" s="166" t="s">
        <v>534</v>
      </c>
      <c r="H36" s="152"/>
      <c r="I36" s="152"/>
      <c r="J36" s="152"/>
      <c r="K36" s="152"/>
    </row>
    <row r="37" spans="1:11" ht="15" x14ac:dyDescent="0.25">
      <c r="A37" s="165" t="s">
        <v>255</v>
      </c>
      <c r="B37" s="164" t="s">
        <v>269</v>
      </c>
      <c r="C37" s="165" t="s">
        <v>147</v>
      </c>
      <c r="D37" s="157" t="s">
        <v>149</v>
      </c>
      <c r="E37" s="158" t="s">
        <v>270</v>
      </c>
      <c r="F37" s="184" t="s">
        <v>256</v>
      </c>
      <c r="G37" s="166" t="s">
        <v>529</v>
      </c>
      <c r="H37" s="152"/>
      <c r="I37" s="152"/>
      <c r="J37" s="152"/>
      <c r="K37" s="152"/>
    </row>
    <row r="38" spans="1:11" ht="15" x14ac:dyDescent="0.25">
      <c r="A38" s="164" t="s">
        <v>177</v>
      </c>
      <c r="B38" s="164"/>
      <c r="C38" s="164" t="s">
        <v>179</v>
      </c>
      <c r="D38" s="155" t="s">
        <v>179</v>
      </c>
      <c r="E38" s="156" t="s">
        <v>270</v>
      </c>
      <c r="F38" s="185" t="s">
        <v>178</v>
      </c>
      <c r="H38" s="152"/>
      <c r="I38" s="152"/>
      <c r="J38" s="152"/>
      <c r="K38" s="152"/>
    </row>
    <row r="39" spans="1:11" ht="15" x14ac:dyDescent="0.25">
      <c r="A39" s="165" t="s">
        <v>180</v>
      </c>
      <c r="B39" s="164"/>
      <c r="C39" s="165" t="s">
        <v>179</v>
      </c>
      <c r="D39" s="157" t="s">
        <v>179</v>
      </c>
      <c r="E39" s="158" t="s">
        <v>270</v>
      </c>
      <c r="F39" s="184" t="s">
        <v>181</v>
      </c>
      <c r="G39" s="166" t="s">
        <v>179</v>
      </c>
      <c r="H39" s="152"/>
      <c r="I39" s="152"/>
      <c r="J39" s="152"/>
      <c r="K39" s="152"/>
    </row>
    <row r="40" spans="1:11" ht="15" x14ac:dyDescent="0.25">
      <c r="A40" s="164" t="s">
        <v>501</v>
      </c>
      <c r="B40" s="164"/>
      <c r="C40" s="164" t="s">
        <v>149</v>
      </c>
      <c r="D40" s="155" t="s">
        <v>149</v>
      </c>
      <c r="E40" s="156" t="s">
        <v>270</v>
      </c>
      <c r="F40" s="185" t="s">
        <v>263</v>
      </c>
      <c r="G40" s="166" t="s">
        <v>533</v>
      </c>
      <c r="H40" s="152"/>
      <c r="I40" s="152"/>
      <c r="J40" s="152"/>
      <c r="K40" s="152"/>
    </row>
    <row r="41" spans="1:11" ht="15" x14ac:dyDescent="0.25">
      <c r="A41" s="164" t="s">
        <v>182</v>
      </c>
      <c r="B41" s="164" t="s">
        <v>469</v>
      </c>
      <c r="C41" s="164" t="s">
        <v>182</v>
      </c>
      <c r="D41" s="155" t="s">
        <v>176</v>
      </c>
      <c r="E41" s="156" t="s">
        <v>270</v>
      </c>
      <c r="F41" s="185" t="s">
        <v>183</v>
      </c>
      <c r="G41" s="166" t="s">
        <v>182</v>
      </c>
      <c r="H41" s="152"/>
      <c r="I41" s="152"/>
      <c r="J41" s="152"/>
      <c r="K41" s="152"/>
    </row>
    <row r="42" spans="1:11" ht="15" x14ac:dyDescent="0.25">
      <c r="A42" s="165" t="s">
        <v>508</v>
      </c>
      <c r="B42" s="164" t="s">
        <v>470</v>
      </c>
      <c r="C42" s="165" t="s">
        <v>185</v>
      </c>
      <c r="D42" s="157" t="s">
        <v>186</v>
      </c>
      <c r="E42" s="158" t="s">
        <v>270</v>
      </c>
      <c r="F42" s="184" t="s">
        <v>184</v>
      </c>
      <c r="G42" s="166" t="s">
        <v>185</v>
      </c>
      <c r="H42" s="152"/>
      <c r="I42" s="152"/>
      <c r="J42" s="152"/>
      <c r="K42" s="152"/>
    </row>
    <row r="43" spans="1:11" ht="15" x14ac:dyDescent="0.25">
      <c r="A43" s="164" t="s">
        <v>187</v>
      </c>
      <c r="B43" s="164" t="s">
        <v>269</v>
      </c>
      <c r="C43" s="164" t="s">
        <v>147</v>
      </c>
      <c r="D43" s="155" t="s">
        <v>149</v>
      </c>
      <c r="E43" s="156" t="s">
        <v>270</v>
      </c>
      <c r="F43" s="185" t="s">
        <v>188</v>
      </c>
      <c r="G43" s="166" t="s">
        <v>535</v>
      </c>
      <c r="H43" s="152"/>
      <c r="I43" s="152"/>
      <c r="J43" s="152"/>
      <c r="K43" s="152"/>
    </row>
    <row r="44" spans="1:11" ht="15" x14ac:dyDescent="0.25">
      <c r="A44" s="164" t="s">
        <v>217</v>
      </c>
      <c r="B44" s="164" t="s">
        <v>471</v>
      </c>
      <c r="C44" s="164" t="s">
        <v>219</v>
      </c>
      <c r="D44" s="155" t="s">
        <v>219</v>
      </c>
      <c r="E44" s="156" t="s">
        <v>283</v>
      </c>
      <c r="F44" s="185" t="s">
        <v>218</v>
      </c>
      <c r="G44" s="166" t="s">
        <v>219</v>
      </c>
      <c r="H44" s="152"/>
      <c r="I44" s="152"/>
      <c r="J44" s="152"/>
      <c r="K44" s="152"/>
    </row>
    <row r="45" spans="1:11" ht="15" x14ac:dyDescent="0.25">
      <c r="A45" s="164" t="s">
        <v>257</v>
      </c>
      <c r="B45" s="164" t="s">
        <v>472</v>
      </c>
      <c r="C45" s="164" t="s">
        <v>219</v>
      </c>
      <c r="D45" s="155" t="s">
        <v>219</v>
      </c>
      <c r="E45" s="156" t="s">
        <v>283</v>
      </c>
      <c r="F45" s="185" t="s">
        <v>258</v>
      </c>
      <c r="G45" s="166" t="s">
        <v>536</v>
      </c>
      <c r="H45" s="152"/>
      <c r="I45" s="152"/>
      <c r="J45" s="152"/>
      <c r="K45" s="152"/>
    </row>
    <row r="46" spans="1:11" ht="15" x14ac:dyDescent="0.25">
      <c r="A46" s="165" t="s">
        <v>189</v>
      </c>
      <c r="B46" s="164" t="s">
        <v>288</v>
      </c>
      <c r="C46" s="165" t="s">
        <v>189</v>
      </c>
      <c r="D46" s="157" t="s">
        <v>191</v>
      </c>
      <c r="E46" s="158" t="s">
        <v>274</v>
      </c>
      <c r="F46" s="184" t="s">
        <v>190</v>
      </c>
      <c r="G46" s="166" t="s">
        <v>189</v>
      </c>
      <c r="H46" s="152"/>
      <c r="I46" s="152"/>
      <c r="J46" s="152"/>
      <c r="K46" s="152"/>
    </row>
    <row r="47" spans="1:11" x14ac:dyDescent="0.2">
      <c r="A47" s="174" t="s">
        <v>537</v>
      </c>
      <c r="B47" s="169" t="s">
        <v>553</v>
      </c>
      <c r="C47" s="174" t="s">
        <v>537</v>
      </c>
      <c r="D47" s="174" t="s">
        <v>537</v>
      </c>
      <c r="E47" s="158" t="s">
        <v>270</v>
      </c>
      <c r="F47" s="186" t="s">
        <v>552</v>
      </c>
      <c r="H47" s="152"/>
      <c r="I47" s="152"/>
      <c r="J47" s="152"/>
      <c r="K47" s="152"/>
    </row>
    <row r="48" spans="1:11" x14ac:dyDescent="0.2">
      <c r="A48" s="169" t="s">
        <v>551</v>
      </c>
      <c r="B48" s="174"/>
      <c r="C48" s="169" t="s">
        <v>551</v>
      </c>
      <c r="D48" s="169" t="s">
        <v>176</v>
      </c>
      <c r="E48" s="158" t="s">
        <v>270</v>
      </c>
      <c r="F48" s="186" t="s">
        <v>550</v>
      </c>
      <c r="G48" s="190" t="s">
        <v>551</v>
      </c>
      <c r="H48" s="152"/>
      <c r="I48" s="152"/>
      <c r="J48" s="152"/>
      <c r="K48" s="152"/>
    </row>
    <row r="49" spans="1:11" ht="15" x14ac:dyDescent="0.25">
      <c r="A49" s="164" t="s">
        <v>507</v>
      </c>
      <c r="B49" s="164" t="s">
        <v>289</v>
      </c>
      <c r="C49" s="164" t="s">
        <v>193</v>
      </c>
      <c r="D49" s="155" t="s">
        <v>160</v>
      </c>
      <c r="E49" s="156" t="s">
        <v>270</v>
      </c>
      <c r="F49" s="185" t="s">
        <v>192</v>
      </c>
      <c r="G49" s="166" t="s">
        <v>538</v>
      </c>
      <c r="H49" s="152"/>
      <c r="I49" s="152"/>
      <c r="J49" s="152"/>
      <c r="K49" s="152"/>
    </row>
    <row r="50" spans="1:11" ht="15" x14ac:dyDescent="0.25">
      <c r="A50" s="165" t="s">
        <v>506</v>
      </c>
      <c r="B50" s="164" t="s">
        <v>289</v>
      </c>
      <c r="C50" s="165" t="s">
        <v>193</v>
      </c>
      <c r="D50" s="157" t="s">
        <v>160</v>
      </c>
      <c r="E50" s="158" t="s">
        <v>270</v>
      </c>
      <c r="F50" s="184" t="s">
        <v>259</v>
      </c>
      <c r="G50" s="166" t="s">
        <v>539</v>
      </c>
      <c r="H50" s="152"/>
      <c r="I50" s="152"/>
      <c r="J50" s="152"/>
      <c r="K50" s="152"/>
    </row>
    <row r="51" spans="1:11" ht="15" x14ac:dyDescent="0.25">
      <c r="A51" s="164" t="s">
        <v>260</v>
      </c>
      <c r="B51" s="164" t="s">
        <v>290</v>
      </c>
      <c r="C51" s="164" t="s">
        <v>260</v>
      </c>
      <c r="D51" s="155" t="s">
        <v>149</v>
      </c>
      <c r="E51" s="156" t="s">
        <v>270</v>
      </c>
      <c r="F51" s="185" t="s">
        <v>261</v>
      </c>
      <c r="G51" s="166" t="s">
        <v>260</v>
      </c>
      <c r="H51" s="152"/>
      <c r="I51" s="152"/>
      <c r="J51" s="152"/>
      <c r="K51" s="152"/>
    </row>
    <row r="52" spans="1:11" ht="15" x14ac:dyDescent="0.25">
      <c r="A52" s="165" t="s">
        <v>220</v>
      </c>
      <c r="B52" s="164" t="s">
        <v>291</v>
      </c>
      <c r="C52" s="165" t="s">
        <v>222</v>
      </c>
      <c r="D52" s="157" t="s">
        <v>155</v>
      </c>
      <c r="E52" s="158" t="s">
        <v>270</v>
      </c>
      <c r="F52" s="184" t="s">
        <v>221</v>
      </c>
      <c r="G52" s="166" t="s">
        <v>540</v>
      </c>
      <c r="H52" s="152"/>
      <c r="I52" s="152"/>
      <c r="J52" s="152"/>
      <c r="K52" s="152"/>
    </row>
    <row r="53" spans="1:11" ht="15" x14ac:dyDescent="0.25">
      <c r="A53" s="164" t="s">
        <v>558</v>
      </c>
      <c r="B53" s="174"/>
      <c r="C53" s="165" t="s">
        <v>230</v>
      </c>
      <c r="D53" s="157" t="s">
        <v>168</v>
      </c>
      <c r="E53" s="158" t="s">
        <v>270</v>
      </c>
      <c r="F53" s="186" t="s">
        <v>559</v>
      </c>
      <c r="G53" s="191" t="s">
        <v>558</v>
      </c>
      <c r="H53" s="152"/>
      <c r="I53" s="152"/>
      <c r="J53" s="152"/>
      <c r="K53" s="152"/>
    </row>
    <row r="54" spans="1:11" ht="15" x14ac:dyDescent="0.25">
      <c r="A54" s="165" t="s">
        <v>173</v>
      </c>
      <c r="B54" s="164" t="s">
        <v>292</v>
      </c>
      <c r="C54" s="165" t="s">
        <v>173</v>
      </c>
      <c r="D54" s="157" t="s">
        <v>173</v>
      </c>
      <c r="E54" s="158" t="s">
        <v>274</v>
      </c>
      <c r="F54" s="184" t="s">
        <v>194</v>
      </c>
      <c r="G54" s="166" t="s">
        <v>173</v>
      </c>
      <c r="H54" s="152"/>
      <c r="I54" s="152"/>
      <c r="J54" s="152"/>
      <c r="K54" s="152"/>
    </row>
    <row r="55" spans="1:11" ht="15" x14ac:dyDescent="0.25">
      <c r="A55" s="164" t="s">
        <v>195</v>
      </c>
      <c r="B55" s="164" t="s">
        <v>293</v>
      </c>
      <c r="C55" s="164" t="s">
        <v>195</v>
      </c>
      <c r="D55" s="155" t="s">
        <v>164</v>
      </c>
      <c r="E55" s="156" t="s">
        <v>274</v>
      </c>
      <c r="F55" s="185" t="s">
        <v>196</v>
      </c>
      <c r="G55" s="166" t="s">
        <v>195</v>
      </c>
      <c r="H55" s="152"/>
      <c r="I55" s="152"/>
      <c r="J55" s="152"/>
      <c r="K55" s="152"/>
    </row>
    <row r="56" spans="1:11" ht="15" x14ac:dyDescent="0.25">
      <c r="A56" s="165" t="s">
        <v>197</v>
      </c>
      <c r="B56" s="164" t="s">
        <v>269</v>
      </c>
      <c r="C56" s="165" t="s">
        <v>147</v>
      </c>
      <c r="D56" s="157" t="s">
        <v>149</v>
      </c>
      <c r="E56" s="158" t="s">
        <v>270</v>
      </c>
      <c r="F56" s="184" t="s">
        <v>198</v>
      </c>
      <c r="H56" s="152"/>
      <c r="I56" s="152"/>
      <c r="J56" s="152"/>
      <c r="K56" s="152"/>
    </row>
    <row r="57" spans="1:11" ht="15" x14ac:dyDescent="0.25">
      <c r="A57" s="175" t="s">
        <v>573</v>
      </c>
      <c r="B57" s="164" t="s">
        <v>295</v>
      </c>
      <c r="C57" s="175" t="s">
        <v>149</v>
      </c>
      <c r="D57" s="176" t="s">
        <v>149</v>
      </c>
      <c r="E57" s="177" t="s">
        <v>270</v>
      </c>
      <c r="F57" s="187" t="s">
        <v>199</v>
      </c>
      <c r="G57" s="166" t="s">
        <v>541</v>
      </c>
      <c r="H57" s="152"/>
      <c r="I57" s="152"/>
      <c r="J57" s="152"/>
      <c r="K57" s="152"/>
    </row>
    <row r="58" spans="1:11" ht="15" x14ac:dyDescent="0.25">
      <c r="A58" s="165" t="s">
        <v>504</v>
      </c>
      <c r="B58" s="178" t="s">
        <v>294</v>
      </c>
      <c r="C58" s="165" t="s">
        <v>201</v>
      </c>
      <c r="D58" s="159" t="s">
        <v>149</v>
      </c>
      <c r="E58" s="160" t="s">
        <v>270</v>
      </c>
      <c r="F58" s="184" t="s">
        <v>200</v>
      </c>
      <c r="G58" s="166" t="s">
        <v>542</v>
      </c>
    </row>
    <row r="59" spans="1:11" ht="15" x14ac:dyDescent="0.25">
      <c r="A59" s="165" t="s">
        <v>264</v>
      </c>
      <c r="B59" s="178"/>
      <c r="C59" s="165" t="s">
        <v>264</v>
      </c>
      <c r="D59" s="157" t="s">
        <v>264</v>
      </c>
      <c r="E59" s="160" t="s">
        <v>283</v>
      </c>
      <c r="F59" s="184" t="s">
        <v>265</v>
      </c>
    </row>
    <row r="60" spans="1:11" ht="15" x14ac:dyDescent="0.25">
      <c r="A60" s="178" t="s">
        <v>202</v>
      </c>
      <c r="B60" s="164" t="s">
        <v>296</v>
      </c>
      <c r="C60" s="178" t="s">
        <v>202</v>
      </c>
      <c r="D60" s="179" t="s">
        <v>179</v>
      </c>
      <c r="E60" s="177" t="s">
        <v>270</v>
      </c>
      <c r="F60" s="185" t="s">
        <v>203</v>
      </c>
      <c r="G60" s="166" t="s">
        <v>202</v>
      </c>
    </row>
    <row r="61" spans="1:11" ht="15" x14ac:dyDescent="0.25">
      <c r="A61" s="165" t="s">
        <v>186</v>
      </c>
      <c r="B61" s="178" t="s">
        <v>297</v>
      </c>
      <c r="C61" s="165" t="s">
        <v>186</v>
      </c>
      <c r="D61" s="157" t="s">
        <v>186</v>
      </c>
      <c r="E61" s="158" t="s">
        <v>270</v>
      </c>
      <c r="F61" s="184" t="s">
        <v>262</v>
      </c>
      <c r="G61" s="166" t="s">
        <v>186</v>
      </c>
    </row>
    <row r="62" spans="1:11" ht="15" x14ac:dyDescent="0.25">
      <c r="A62" s="165" t="s">
        <v>563</v>
      </c>
      <c r="B62" s="178"/>
      <c r="C62" s="165" t="s">
        <v>167</v>
      </c>
      <c r="D62" s="157" t="s">
        <v>168</v>
      </c>
      <c r="E62" s="158" t="s">
        <v>270</v>
      </c>
      <c r="F62" s="184" t="s">
        <v>565</v>
      </c>
      <c r="G62" s="166" t="s">
        <v>563</v>
      </c>
    </row>
    <row r="63" spans="1:11" ht="15" x14ac:dyDescent="0.25">
      <c r="A63" s="165" t="s">
        <v>566</v>
      </c>
      <c r="B63" s="178"/>
      <c r="C63" s="165" t="s">
        <v>570</v>
      </c>
      <c r="D63" s="157" t="s">
        <v>149</v>
      </c>
      <c r="E63" s="158" t="s">
        <v>270</v>
      </c>
      <c r="F63" s="184" t="s">
        <v>567</v>
      </c>
      <c r="G63" s="166" t="s">
        <v>566</v>
      </c>
    </row>
    <row r="64" spans="1:11" ht="15" x14ac:dyDescent="0.25">
      <c r="A64" s="165" t="s">
        <v>568</v>
      </c>
      <c r="B64" s="178"/>
      <c r="C64" s="165" t="s">
        <v>149</v>
      </c>
      <c r="D64" s="157" t="s">
        <v>149</v>
      </c>
      <c r="E64" s="158" t="s">
        <v>270</v>
      </c>
      <c r="F64" s="184" t="s">
        <v>569</v>
      </c>
      <c r="G64" s="166" t="s">
        <v>568</v>
      </c>
    </row>
    <row r="65" spans="1:7" ht="15" x14ac:dyDescent="0.25">
      <c r="A65" s="165" t="s">
        <v>579</v>
      </c>
      <c r="B65" s="178"/>
      <c r="C65" s="165" t="s">
        <v>572</v>
      </c>
      <c r="D65" s="157" t="s">
        <v>252</v>
      </c>
      <c r="E65" s="158" t="s">
        <v>270</v>
      </c>
      <c r="F65" s="184" t="s">
        <v>571</v>
      </c>
      <c r="G65" s="166" t="s">
        <v>562</v>
      </c>
    </row>
  </sheetData>
  <sheetProtection algorithmName="SHA-512" hashValue="/OHKuSRzPqDkNTd5iCHJL9e13VtuRDP+adDvydM2ZmEU6cK6g9Nlg/m7TABYxnOn1rmzgDdfqsseDTMwHF4xKw==" saltValue="qn2H2gtVxM2KjSxC8htEzQ==" spinCount="100000" sheet="1" objects="1" scenarios="1"/>
  <autoFilter ref="A1:G60" xr:uid="{F30DFDC2-23F9-4A83-B16C-2C47EE961E06}">
    <sortState xmlns:xlrd2="http://schemas.microsoft.com/office/spreadsheetml/2017/richdata2" ref="A2:G61">
      <sortCondition ref="A1:A60"/>
    </sortState>
  </autoFilter>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zoomScale="60" zoomScaleNormal="60" workbookViewId="0">
      <selection activeCell="A2" sqref="A2"/>
    </sheetView>
  </sheetViews>
  <sheetFormatPr defaultColWidth="9.140625" defaultRowHeight="15" x14ac:dyDescent="0.25"/>
  <cols>
    <col min="1" max="1" width="28.42578125" style="129" customWidth="1"/>
    <col min="2" max="2" width="47.140625" style="133" customWidth="1"/>
    <col min="3" max="16384" width="9.140625" style="129"/>
  </cols>
  <sheetData>
    <row r="2" spans="1:1" ht="170.25" customHeight="1" x14ac:dyDescent="0.25">
      <c r="A2" s="132" t="s">
        <v>147</v>
      </c>
    </row>
    <row r="3" spans="1:1" ht="170.25" customHeight="1" x14ac:dyDescent="0.25">
      <c r="A3" s="132" t="s">
        <v>551</v>
      </c>
    </row>
    <row r="4" spans="1:1" ht="170.25" customHeight="1" x14ac:dyDescent="0.25">
      <c r="A4" s="131" t="s">
        <v>566</v>
      </c>
    </row>
    <row r="5" spans="1:1" ht="170.25" customHeight="1" x14ac:dyDescent="0.25">
      <c r="A5" s="132" t="s">
        <v>158</v>
      </c>
    </row>
    <row r="6" spans="1:1" ht="170.25" customHeight="1" x14ac:dyDescent="0.25">
      <c r="A6" s="132" t="s">
        <v>248</v>
      </c>
    </row>
    <row r="7" spans="1:1" ht="170.25" customHeight="1" x14ac:dyDescent="0.25">
      <c r="A7" s="132" t="s">
        <v>532</v>
      </c>
    </row>
    <row r="8" spans="1:1" ht="170.25" customHeight="1" x14ac:dyDescent="0.25">
      <c r="A8" s="132" t="s">
        <v>182</v>
      </c>
    </row>
    <row r="9" spans="1:1" ht="170.25" customHeight="1" x14ac:dyDescent="0.25">
      <c r="A9" s="131" t="s">
        <v>508</v>
      </c>
    </row>
    <row r="10" spans="1:1" ht="170.25" customHeight="1" x14ac:dyDescent="0.25">
      <c r="A10" s="132" t="s">
        <v>187</v>
      </c>
    </row>
    <row r="11" spans="1:1" ht="170.25" customHeight="1" x14ac:dyDescent="0.25">
      <c r="A11" s="131" t="s">
        <v>189</v>
      </c>
    </row>
    <row r="12" spans="1:1" ht="170.25" customHeight="1" x14ac:dyDescent="0.25">
      <c r="A12" s="132" t="s">
        <v>237</v>
      </c>
    </row>
    <row r="13" spans="1:1" ht="170.25" customHeight="1" x14ac:dyDescent="0.25">
      <c r="A13" s="131" t="s">
        <v>506</v>
      </c>
    </row>
    <row r="14" spans="1:1" ht="170.25" customHeight="1" x14ac:dyDescent="0.25">
      <c r="A14" s="132" t="s">
        <v>260</v>
      </c>
    </row>
    <row r="15" spans="1:1" ht="170.25" customHeight="1" x14ac:dyDescent="0.25">
      <c r="A15" s="131" t="s">
        <v>173</v>
      </c>
    </row>
    <row r="16" spans="1:1" ht="170.25" customHeight="1" x14ac:dyDescent="0.25">
      <c r="A16" s="132" t="s">
        <v>195</v>
      </c>
    </row>
    <row r="17" spans="1:1" ht="170.25" customHeight="1" x14ac:dyDescent="0.25">
      <c r="A17" s="131" t="s">
        <v>197</v>
      </c>
    </row>
    <row r="18" spans="1:1" ht="170.25" customHeight="1" x14ac:dyDescent="0.25">
      <c r="A18" s="132" t="s">
        <v>573</v>
      </c>
    </row>
    <row r="19" spans="1:1" ht="170.25" customHeight="1" x14ac:dyDescent="0.25">
      <c r="A19" s="131" t="s">
        <v>504</v>
      </c>
    </row>
    <row r="20" spans="1:1" ht="170.25" customHeight="1" x14ac:dyDescent="0.25">
      <c r="A20" s="130" t="s">
        <v>186</v>
      </c>
    </row>
    <row r="21" spans="1:1" ht="170.25" customHeight="1" x14ac:dyDescent="0.25">
      <c r="A21" s="129" t="s">
        <v>201</v>
      </c>
    </row>
    <row r="22" spans="1:1" ht="170.25" customHeight="1" x14ac:dyDescent="0.25">
      <c r="A22" s="129" t="s">
        <v>521</v>
      </c>
    </row>
    <row r="23" spans="1:1" ht="170.25" customHeight="1" x14ac:dyDescent="0.25">
      <c r="A23" s="129" t="s">
        <v>165</v>
      </c>
    </row>
    <row r="24" spans="1:1" ht="170.25" customHeight="1" x14ac:dyDescent="0.25">
      <c r="A24" s="129" t="s">
        <v>174</v>
      </c>
    </row>
    <row r="25" spans="1:1" ht="170.25" customHeight="1" x14ac:dyDescent="0.25">
      <c r="A25" s="129" t="s">
        <v>180</v>
      </c>
    </row>
    <row r="26" spans="1:1" ht="170.25" customHeight="1" x14ac:dyDescent="0.25">
      <c r="A26" s="129" t="s">
        <v>202</v>
      </c>
    </row>
    <row r="27" spans="1:1" ht="170.25" customHeight="1" x14ac:dyDescent="0.25">
      <c r="A27" s="150" t="s">
        <v>558</v>
      </c>
    </row>
    <row r="28" spans="1:1" ht="170.25" customHeight="1" x14ac:dyDescent="0.25">
      <c r="A28" s="129" t="s">
        <v>223</v>
      </c>
    </row>
    <row r="29" spans="1:1" ht="170.25" customHeight="1" x14ac:dyDescent="0.25">
      <c r="A29" s="322" t="s">
        <v>572</v>
      </c>
    </row>
    <row r="30" spans="1:1" ht="170.25" customHeight="1" x14ac:dyDescent="0.25">
      <c r="A30" s="136" t="s">
        <v>208</v>
      </c>
    </row>
    <row r="31" spans="1:1" ht="170.25" customHeight="1" x14ac:dyDescent="0.25">
      <c r="A31" s="321" t="s">
        <v>568</v>
      </c>
    </row>
    <row r="32" spans="1:1" ht="170.25" customHeight="1" x14ac:dyDescent="0.25">
      <c r="A32" s="162" t="s">
        <v>563</v>
      </c>
    </row>
    <row r="33" spans="1:1" ht="170.25" customHeight="1" x14ac:dyDescent="0.25">
      <c r="A33" s="148" t="s">
        <v>531</v>
      </c>
    </row>
    <row r="34" spans="1:1" ht="170.25" customHeight="1" x14ac:dyDescent="0.25"/>
    <row r="35" spans="1:1" ht="170.25" customHeight="1" x14ac:dyDescent="0.25"/>
    <row r="36" spans="1:1" ht="170.25" customHeight="1" x14ac:dyDescent="0.25"/>
    <row r="37" spans="1:1" ht="170.25" customHeight="1" x14ac:dyDescent="0.25"/>
    <row r="38" spans="1:1" ht="170.25" customHeight="1" x14ac:dyDescent="0.25"/>
    <row r="39" spans="1:1" ht="170.25" customHeight="1" x14ac:dyDescent="0.25"/>
    <row r="40" spans="1:1" ht="170.25" customHeight="1" x14ac:dyDescent="0.25"/>
    <row r="41" spans="1:1" ht="170.25" customHeight="1" x14ac:dyDescent="0.25"/>
    <row r="42" spans="1:1" ht="170.25" customHeight="1" x14ac:dyDescent="0.25"/>
    <row r="43" spans="1:1" ht="170.25" customHeight="1" x14ac:dyDescent="0.25"/>
    <row r="44" spans="1:1" ht="170.25" customHeight="1" x14ac:dyDescent="0.25"/>
    <row r="45" spans="1:1" ht="170.25" customHeight="1" x14ac:dyDescent="0.25"/>
    <row r="46" spans="1:1" ht="170.25" customHeight="1" x14ac:dyDescent="0.25"/>
    <row r="47" spans="1:1" ht="170.25" customHeight="1" x14ac:dyDescent="0.25"/>
    <row r="48" spans="1:1" ht="170.25" customHeight="1" x14ac:dyDescent="0.25"/>
    <row r="49" ht="170.25" customHeight="1" x14ac:dyDescent="0.25"/>
    <row r="50" ht="170.25" customHeight="1" x14ac:dyDescent="0.25"/>
    <row r="51" ht="170.25" customHeight="1" x14ac:dyDescent="0.25"/>
  </sheetData>
  <sheetProtection algorithmName="SHA-512" hashValue="CprPPtNGexNZLeiA+v2zoB/H04YIjhHrpTu2+iIrooAiBuRQevfraDFIlMGEX1SuyD8TU+5c5ifq8qc3dcnr2w==" saltValue="r8gfk3GIzHBPUcUmIIvHFQ==" spinCount="10000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12" ma:contentTypeDescription="Create a new document." ma:contentTypeScope="" ma:versionID="1c56c40f0dc33a2003665d455963f4e8">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10ab0360df1faaf7e9729954b9c92c15"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05E139-AA4A-4A63-AB6B-554D8F95572E}">
  <ds:schemaRefs>
    <ds:schemaRef ds:uri="http://schemas.microsoft.com/sharepoint/v3/contenttype/forms"/>
  </ds:schemaRefs>
</ds:datastoreItem>
</file>

<file path=customXml/itemProps2.xml><?xml version="1.0" encoding="utf-8"?>
<ds:datastoreItem xmlns:ds="http://schemas.openxmlformats.org/officeDocument/2006/customXml" ds:itemID="{DB665CEC-B97B-4FE3-B820-F8CAF12DD3B1}">
  <ds:schemaRefs>
    <ds:schemaRef ds:uri="http://schemas.microsoft.com/office/infopath/2007/PartnerControls"/>
    <ds:schemaRef ds:uri="1948818d-24cc-49e6-9f2f-91948e873d3b"/>
    <ds:schemaRef ds:uri="http://purl.org/dc/elements/1.1/"/>
    <ds:schemaRef ds:uri="http://schemas.microsoft.com/office/2006/metadata/properties"/>
    <ds:schemaRef ds:uri="http://purl.org/dc/terms/"/>
    <ds:schemaRef ds:uri="http://schemas.openxmlformats.org/package/2006/metadata/core-properties"/>
    <ds:schemaRef ds:uri="6152710a-68c3-40de-8d43-c9315c672361"/>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5F662399-8C19-4966-9C1D-6F53BA363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8818d-24cc-49e6-9f2f-91948e873d3b"/>
    <ds:schemaRef ds:uri="6152710a-68c3-40de-8d43-c9315c672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Detention Profiles</vt:lpstr>
      <vt:lpstr>DC Full Dataset</vt:lpstr>
      <vt:lpstr>DC Map</vt:lpstr>
      <vt:lpstr>Terms &amp; Definitions</vt:lpstr>
      <vt:lpstr>DC Methodology</vt:lpstr>
      <vt:lpstr>Enumerator Guideline</vt:lpstr>
      <vt:lpstr>DC Assessment Form</vt:lpstr>
      <vt:lpstr>DC Location Info</vt:lpstr>
      <vt:lpstr>index map</vt:lpstr>
      <vt:lpstr>maps</vt:lpstr>
      <vt:lpstr>'Detention Profiles'!Print_Area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DTM Libya</dc:creator>
  <cp:lastModifiedBy>AHMED Waqas</cp:lastModifiedBy>
  <cp:lastPrinted>2021-02-07T13:34:32Z</cp:lastPrinted>
  <dcterms:created xsi:type="dcterms:W3CDTF">2014-03-28T11:34:11Z</dcterms:created>
  <dcterms:modified xsi:type="dcterms:W3CDTF">2021-02-07T13:39:21Z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y fmtid="{D5CDD505-2E9C-101B-9397-08002B2CF9AE}" pid="3" name="MSIP_Label_2059aa38-f392-4105-be92-628035578272_Enabled">
    <vt:lpwstr>true</vt:lpwstr>
  </property>
  <property fmtid="{D5CDD505-2E9C-101B-9397-08002B2CF9AE}" pid="4" name="MSIP_Label_2059aa38-f392-4105-be92-628035578272_SetDate">
    <vt:lpwstr>2020-06-01T12:44:23Z</vt:lpwstr>
  </property>
  <property fmtid="{D5CDD505-2E9C-101B-9397-08002B2CF9AE}" pid="5" name="MSIP_Label_2059aa38-f392-4105-be92-628035578272_Method">
    <vt:lpwstr>Standard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abba4409-1425-4bd1-908c-0000bc96cade</vt:lpwstr>
  </property>
  <property fmtid="{D5CDD505-2E9C-101B-9397-08002B2CF9AE}" pid="9" name="MSIP_Label_2059aa38-f392-4105-be92-628035578272_ContentBits">
    <vt:lpwstr>0</vt:lpwstr>
  </property>
</Properties>
</file>